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pustakaan\Makalah\1. Pengaruh SINTA Engineering\Baru\"/>
    </mc:Choice>
  </mc:AlternateContent>
  <xr:revisionPtr revIDLastSave="0" documentId="13_ncr:1_{67A0FC50-58CA-44A8-93BD-7708D91C914F}" xr6:coauthVersionLast="36" xr6:coauthVersionMax="36" xr10:uidLastSave="{00000000-0000-0000-0000-000000000000}"/>
  <bookViews>
    <workbookView xWindow="0" yWindow="0" windowWidth="20490" windowHeight="8130" firstSheet="2" activeTab="9" xr2:uid="{AD7EBA89-C9DD-408F-AF47-2F5049CCD2FC}"/>
  </bookViews>
  <sheets>
    <sheet name="Data SPSS" sheetId="13" r:id="rId1"/>
    <sheet name="Count" sheetId="3" r:id="rId2"/>
    <sheet name="APC" sheetId="4" r:id="rId3"/>
    <sheet name="SINTA-APC" sheetId="5" r:id="rId4"/>
    <sheet name="SINTA-JML" sheetId="6" r:id="rId5"/>
    <sheet name="SINTA-OA" sheetId="7" r:id="rId6"/>
    <sheet name="OA-JML" sheetId="8" r:id="rId7"/>
    <sheet name="Jenis-Sinta-OA" sheetId="11" r:id="rId8"/>
    <sheet name="Sheet5" sheetId="12" r:id="rId9"/>
    <sheet name="SLovin" sheetId="9" r:id="rId10"/>
    <sheet name="Engineering" sheetId="14" r:id="rId11"/>
  </sheets>
  <definedNames>
    <definedName name="_xlnm._FilterDatabase" localSheetId="0" hidden="1">'Data SPSS'!$A$1:$N$219</definedName>
    <definedName name="_xlnm._FilterDatabase" localSheetId="10" hidden="1">Engineering!$A$1:$I$18</definedName>
    <definedName name="_Hlk233480650" localSheetId="3">'SINTA-APC'!$O$18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3" l="1"/>
  <c r="B35" i="3"/>
  <c r="C43" i="3"/>
  <c r="D43" i="3"/>
  <c r="E43" i="3"/>
  <c r="F43" i="3"/>
  <c r="G43" i="3"/>
  <c r="H43" i="3"/>
  <c r="I43" i="3"/>
  <c r="J43" i="3"/>
  <c r="K43" i="3"/>
  <c r="L43" i="3"/>
  <c r="M43" i="3"/>
  <c r="B43" i="3"/>
  <c r="N40" i="3"/>
  <c r="P40" i="3"/>
  <c r="N41" i="3"/>
  <c r="P41" i="3"/>
  <c r="N42" i="3"/>
  <c r="P42" i="3"/>
  <c r="P39" i="3"/>
  <c r="N39" i="3"/>
  <c r="L29" i="3"/>
  <c r="L30" i="3"/>
  <c r="L31" i="3"/>
  <c r="L32" i="3"/>
  <c r="L33" i="3"/>
  <c r="L28" i="3"/>
  <c r="J29" i="3"/>
  <c r="J30" i="3"/>
  <c r="J31" i="3"/>
  <c r="J32" i="3"/>
  <c r="J33" i="3"/>
  <c r="J28" i="3"/>
  <c r="I34" i="3"/>
  <c r="H34" i="3"/>
  <c r="V27" i="3" s="1"/>
  <c r="G34" i="3"/>
  <c r="F34" i="3"/>
  <c r="E34" i="3"/>
  <c r="D34" i="3"/>
  <c r="V29" i="3" l="1"/>
  <c r="U30" i="3"/>
  <c r="V28" i="3"/>
  <c r="V30" i="3"/>
  <c r="U28" i="3"/>
  <c r="S34" i="3"/>
  <c r="S32" i="3"/>
  <c r="S33" i="3"/>
  <c r="B36" i="3"/>
  <c r="N32" i="3"/>
  <c r="K32" i="3" s="1"/>
  <c r="N30" i="3"/>
  <c r="K30" i="3" s="1"/>
  <c r="N31" i="3"/>
  <c r="K31" i="3" s="1"/>
  <c r="D35" i="3"/>
  <c r="H35" i="3"/>
  <c r="N33" i="3"/>
  <c r="K33" i="3" s="1"/>
  <c r="N29" i="3"/>
  <c r="K29" i="3" s="1"/>
  <c r="Q42" i="3"/>
  <c r="Q40" i="3"/>
  <c r="N28" i="3"/>
  <c r="K28" i="3" s="1"/>
  <c r="F35" i="3"/>
  <c r="I35" i="3"/>
  <c r="E35" i="3"/>
  <c r="G35" i="3"/>
  <c r="C36" i="3"/>
  <c r="Q41" i="3"/>
  <c r="M44" i="3"/>
  <c r="I44" i="3"/>
  <c r="E44" i="3"/>
  <c r="Q39" i="3"/>
  <c r="O41" i="3"/>
  <c r="O42" i="3"/>
  <c r="O40" i="3"/>
  <c r="O39" i="3"/>
  <c r="K44" i="3"/>
  <c r="G44" i="3"/>
  <c r="C44" i="3"/>
  <c r="N43" i="3"/>
  <c r="L44" i="3"/>
  <c r="H44" i="3"/>
  <c r="D44" i="3"/>
  <c r="F44" i="3"/>
  <c r="J44" i="3"/>
  <c r="B44" i="3"/>
  <c r="P43" i="3"/>
  <c r="L34" i="3"/>
  <c r="J34" i="3"/>
  <c r="M32" i="3" l="1"/>
  <c r="M29" i="3"/>
  <c r="M30" i="3"/>
  <c r="M31" i="3"/>
  <c r="M33" i="3"/>
  <c r="M28" i="3"/>
  <c r="N34" i="3"/>
  <c r="J35" i="3" s="1"/>
  <c r="Q43" i="3"/>
  <c r="O43" i="3"/>
  <c r="M34" i="3" l="1"/>
  <c r="M35" i="3" s="1"/>
  <c r="L35" i="3"/>
  <c r="K34" i="3"/>
  <c r="K35" i="3" s="1"/>
  <c r="K51" i="5" l="1"/>
  <c r="L51" i="5"/>
  <c r="K52" i="5"/>
  <c r="L52" i="5"/>
  <c r="K53" i="5"/>
  <c r="L53" i="5"/>
  <c r="J52" i="5"/>
  <c r="J53" i="5"/>
  <c r="J51" i="5"/>
  <c r="R10" i="3"/>
  <c r="S10" i="3"/>
  <c r="C21" i="4" l="1"/>
  <c r="D21" i="4"/>
  <c r="E21" i="4"/>
  <c r="F21" i="4"/>
  <c r="G21" i="4"/>
  <c r="H21" i="4"/>
  <c r="I21" i="4"/>
  <c r="J21" i="4"/>
  <c r="K21" i="4"/>
  <c r="L21" i="4"/>
  <c r="B21" i="4"/>
  <c r="D31" i="5"/>
  <c r="B44" i="5"/>
  <c r="B45" i="5"/>
  <c r="B43" i="5"/>
  <c r="D32" i="5"/>
  <c r="B32" i="5"/>
  <c r="B33" i="5"/>
  <c r="B31" i="5"/>
  <c r="AB12" i="3" l="1"/>
  <c r="AA11" i="3"/>
  <c r="AA13" i="3" s="1"/>
  <c r="P21" i="4"/>
  <c r="D33" i="4"/>
  <c r="E33" i="4"/>
  <c r="F33" i="4"/>
  <c r="G33" i="4"/>
  <c r="H33" i="4"/>
  <c r="I33" i="4"/>
  <c r="J33" i="4"/>
  <c r="K33" i="4"/>
  <c r="L33" i="4"/>
  <c r="C33" i="4"/>
  <c r="P17" i="3"/>
  <c r="P18" i="3"/>
  <c r="P19" i="3"/>
  <c r="P20" i="3"/>
  <c r="P21" i="3"/>
  <c r="P16" i="3"/>
  <c r="V4" i="3"/>
  <c r="W4" i="3" s="1"/>
  <c r="X4" i="3"/>
  <c r="Y4" i="3" s="1"/>
  <c r="V5" i="3"/>
  <c r="W5" i="3" s="1"/>
  <c r="X5" i="3"/>
  <c r="Y5" i="3" s="1"/>
  <c r="V6" i="3"/>
  <c r="W6" i="3" s="1"/>
  <c r="X6" i="3"/>
  <c r="Y6" i="3" s="1"/>
  <c r="V7" i="3"/>
  <c r="W7" i="3" s="1"/>
  <c r="X7" i="3"/>
  <c r="Y7" i="3" s="1"/>
  <c r="V8" i="3"/>
  <c r="W8" i="3" s="1"/>
  <c r="X8" i="3"/>
  <c r="Y8" i="3" s="1"/>
  <c r="V9" i="3"/>
  <c r="W9" i="3" s="1"/>
  <c r="X9" i="3"/>
  <c r="Y9" i="3" s="1"/>
  <c r="X10" i="3" l="1"/>
  <c r="V10" i="3"/>
  <c r="P22" i="3"/>
  <c r="Q18" i="3" s="1"/>
  <c r="P10" i="3"/>
  <c r="N10" i="3"/>
  <c r="J10" i="3"/>
  <c r="K10" i="3"/>
  <c r="L10" i="3"/>
  <c r="M10" i="3"/>
  <c r="Q10" i="3"/>
  <c r="T10" i="3"/>
  <c r="U10" i="3"/>
  <c r="I10" i="3"/>
  <c r="M11" i="3" l="1"/>
  <c r="N12" i="3" s="1"/>
  <c r="P11" i="3"/>
  <c r="Q12" i="3" s="1"/>
  <c r="Q17" i="3"/>
  <c r="I11" i="3"/>
  <c r="AB11" i="3"/>
  <c r="AB13" i="3" s="1"/>
  <c r="R11" i="3"/>
  <c r="S12" i="3" s="1"/>
  <c r="K11" i="3"/>
  <c r="L12" i="3" s="1"/>
  <c r="Q19" i="3"/>
  <c r="Q20" i="3"/>
  <c r="Q21" i="3"/>
  <c r="T11" i="3"/>
  <c r="U12" i="3" s="1"/>
  <c r="Q16" i="3"/>
  <c r="I36" i="14"/>
  <c r="I13" i="14"/>
  <c r="J12" i="3" l="1"/>
  <c r="V11" i="3"/>
  <c r="H9" i="13"/>
  <c r="W10" i="3" l="1"/>
  <c r="Y10" i="3"/>
  <c r="E3" i="3"/>
  <c r="E4" i="3"/>
  <c r="E5" i="3"/>
  <c r="E6" i="3"/>
  <c r="B3" i="3"/>
  <c r="C3" i="3" s="1"/>
  <c r="B4" i="3"/>
  <c r="C4" i="3" s="1"/>
  <c r="B5" i="3"/>
  <c r="C5" i="3" s="1"/>
  <c r="B6" i="3"/>
  <c r="C6" i="3" s="1"/>
  <c r="E7" i="3" l="1"/>
  <c r="C7" i="3"/>
  <c r="D10" i="12"/>
  <c r="E10" i="12"/>
  <c r="F10" i="12"/>
  <c r="C10" i="12"/>
  <c r="B10" i="12"/>
  <c r="D6" i="5" l="1"/>
  <c r="D5" i="5"/>
  <c r="B6" i="5"/>
  <c r="B7" i="5"/>
  <c r="B5" i="5"/>
  <c r="N8" i="11"/>
  <c r="L8" i="11"/>
  <c r="P5" i="11"/>
  <c r="O5" i="11" s="1"/>
  <c r="P6" i="11"/>
  <c r="O6" i="11" s="1"/>
  <c r="P7" i="11"/>
  <c r="P4" i="11"/>
  <c r="O4" i="11" s="1"/>
  <c r="B4" i="9"/>
  <c r="P8" i="11" l="1"/>
  <c r="M7" i="11"/>
  <c r="O7" i="11"/>
  <c r="M5" i="11"/>
  <c r="M4" i="11"/>
  <c r="M6" i="11"/>
  <c r="D7" i="3"/>
  <c r="M8" i="11" l="1"/>
  <c r="Q8" i="11"/>
  <c r="Q5" i="11"/>
  <c r="Q6" i="11"/>
  <c r="Q7" i="11"/>
  <c r="Q4" i="11"/>
  <c r="O8" i="11"/>
  <c r="F7" i="3"/>
  <c r="B7" i="3" s="1"/>
</calcChain>
</file>

<file path=xl/sharedStrings.xml><?xml version="1.0" encoding="utf-8"?>
<sst xmlns="http://schemas.openxmlformats.org/spreadsheetml/2006/main" count="1350" uniqueCount="373">
  <si>
    <t>No</t>
  </si>
  <si>
    <t>Nama Jurnal</t>
  </si>
  <si>
    <t>Jumlah Artikel</t>
  </si>
  <si>
    <t>OA (Y/N)</t>
  </si>
  <si>
    <t>SINTA (1-6)</t>
  </si>
  <si>
    <t>APC (IDR</t>
  </si>
  <si>
    <t>Asian journal science and engineering</t>
  </si>
  <si>
    <t>Electronic Journal of Graph Theory and Applications</t>
  </si>
  <si>
    <t>IAES International Journal of Artificial Intelligence</t>
  </si>
  <si>
    <t>Indonesian Journal of Electrical Engineering and Computer Science</t>
  </si>
  <si>
    <t>International Journal of Power Electronics and Drive Systems</t>
  </si>
  <si>
    <t>Journal of Applied Engineering and Technological Science (JAETS)</t>
  </si>
  <si>
    <t>Journal of the Civil Engineering Forum</t>
  </si>
  <si>
    <t>SINERGI</t>
  </si>
  <si>
    <t>TELKOMNIKA (Telecommunication Computing Electronics and Control)</t>
  </si>
  <si>
    <t>Y</t>
  </si>
  <si>
    <t>N</t>
  </si>
  <si>
    <t>COGITO Smart Journal</t>
  </si>
  <si>
    <t>ComTech: Computer, Mathematics and Engineering Applications</t>
  </si>
  <si>
    <t>Industria: Jurnal Teknologi dan Manajemen Agroindustri</t>
  </si>
  <si>
    <t>International Journal Artificial Intelligence Research</t>
  </si>
  <si>
    <t>Journal of Educational Science and Technology</t>
  </si>
  <si>
    <t>Jurnal Elektronika dan Telekomunikasi</t>
  </si>
  <si>
    <t>Jurnal INFOTEL</t>
  </si>
  <si>
    <t>Jurnal Nasional Pendidikan Teknik Informatika : JANAPATI</t>
  </si>
  <si>
    <t>Jurnal Nasional Teknik Elektro dan Teknologi Informasi</t>
  </si>
  <si>
    <t>Jurnal RESTI (Rekayasa Sistem dan Teknologi Informasi)</t>
  </si>
  <si>
    <t>Jurnal Riset Teknologi Pencegahan Pencemaran Industri</t>
  </si>
  <si>
    <t>Jurnal Sistem dan Manajemen Industri</t>
  </si>
  <si>
    <t>Jurnal Teknik Industri: Jurnal Keilmuan dan Aplikasi Teknik Industri</t>
  </si>
  <si>
    <t>Jurnal Teknologi Industri Pertanian</t>
  </si>
  <si>
    <t>Kinetik : Game Technology, Information System, Computer Network, Computing, Electronics, and Control</t>
  </si>
  <si>
    <t>Media Komunikasi Teknik Sipil</t>
  </si>
  <si>
    <t>J@ti Undip : Jurnal Teknik Industri</t>
  </si>
  <si>
    <t>JITE (JOURNAL OF INFORMATICS AND TELECOMMUNICATION ENGINEERING)</t>
  </si>
  <si>
    <t>Journal of Regional and Rural Development Planning</t>
  </si>
  <si>
    <t>Journal of Research and Technology</t>
  </si>
  <si>
    <t>JRST (Jurnal Riset Sains dan Teknologi)</t>
  </si>
  <si>
    <t>Jurnal Ilmiah Teknik Elektro Komputer dan Informatika (JITEKI)</t>
  </si>
  <si>
    <t>Jurnal Ilmiah Teknik Industri</t>
  </si>
  <si>
    <t>Jurnal Informatika: Jurnal Pengembangan IT</t>
  </si>
  <si>
    <t>Jurnal Sisfokom (Sistem Informasi dan Komputer)</t>
  </si>
  <si>
    <t>Jurnal Sistem Cerdas</t>
  </si>
  <si>
    <t>Jurnal Teknik Sipil</t>
  </si>
  <si>
    <t>MATRIX - Jurnal Manajemen Teknologi dan Informatika</t>
  </si>
  <si>
    <t>Multidiciplinary Output Research for Actual and International Issue (Morfai Journal)</t>
  </si>
  <si>
    <t>RABIT : Jurnal Teknologi dan Sistem Informasi Univrab</t>
  </si>
  <si>
    <t>Sinkron : Jurnal dan Penelitian Teknik Informatika</t>
  </si>
  <si>
    <t>Abdine : Jurnal Pengabdian Masyarakat</t>
  </si>
  <si>
    <t>ADI Journal on Recent Innovation (AJRI)</t>
  </si>
  <si>
    <t>Anterior Jurnal</t>
  </si>
  <si>
    <t>ASEAN Journal of Science and Engineering Education (AJSEE)</t>
  </si>
  <si>
    <t>Indonesian Journal of Multidiciplinary Research (IJoMR)</t>
  </si>
  <si>
    <t>JCEBT (JOURNAL OF CIVIL ENGINEERING, BUILDING AND TRANSPORTATION)</t>
  </si>
  <si>
    <t>JENIUS: Jurnal Terapan Teknik Industri</t>
  </si>
  <si>
    <t>Journal of Computer, Electronic, and Telecommunication (COMPLETE)</t>
  </si>
  <si>
    <t>Journal of Development Research</t>
  </si>
  <si>
    <t>JOURNAL OF MECHANICAL ENGINEERING MANUFACTURES MATERIALS AND ENERGY</t>
  </si>
  <si>
    <t>Journal Sampurasun : Interdisciplinary Studies for Cultural Heritage</t>
  </si>
  <si>
    <t>Jurnal Ilmu Administrasi Negara ASIAN (Asosiasi Ilmuwan Administrasi Negara)</t>
  </si>
  <si>
    <t>Jurnal Teknologi Elektro</t>
  </si>
  <si>
    <t>MODUL</t>
  </si>
  <si>
    <t>NJCA (Nusantara Journal of Computers and Its Applications)</t>
  </si>
  <si>
    <t>SITEKIN: Jurnal Sains, Teknologi dan Industri</t>
  </si>
  <si>
    <t>SMARTICS Journal</t>
  </si>
  <si>
    <t>Techne : Jurnal Ilmiah Elektroteknika</t>
  </si>
  <si>
    <t>Techno.Com</t>
  </si>
  <si>
    <t>Teknosains : Jurnal Sains, Teknologi dan Informatika</t>
  </si>
  <si>
    <t>DedikasiMuU (Journal of Community Service)</t>
  </si>
  <si>
    <t>Journal of Applied Management Research</t>
  </si>
  <si>
    <t>Journal of Aquaculture and Enviroment</t>
  </si>
  <si>
    <t>Journal of Computer System and Informatics (JoSYC)</t>
  </si>
  <si>
    <t>Journal of Education Review Provision</t>
  </si>
  <si>
    <t>Jurnal Abdimas Ilmiah Citra Bakti (JAICB)</t>
  </si>
  <si>
    <t>Jurnal Ilmiah Ecosystem</t>
  </si>
  <si>
    <t>Jurnal Ilmiah Universitas Batanghari Jambi</t>
  </si>
  <si>
    <t>Jurnal Inovasi dan Kreativitas (JIKa)</t>
  </si>
  <si>
    <t>JURNAL KAJIAN TEKNIK ELEKTRO</t>
  </si>
  <si>
    <t>Jurnal Kridatama Sains dan Teknologi</t>
  </si>
  <si>
    <t>Jurnal Pengendalian Pencemaran Lingkungan (JPPL)</t>
  </si>
  <si>
    <t>Jurnal Teknologi Dan Sistem Informasi Bisnis</t>
  </si>
  <si>
    <t>Jurnal Teslink : Teknik Sipil dan Lingkungan</t>
  </si>
  <si>
    <t>Juwara Jurnal Wawasan dan Aksara</t>
  </si>
  <si>
    <t>Matriks Teknik Sipil</t>
  </si>
  <si>
    <t>NUSRA: Jurnal Penelitian dan Ilmu Pendidikan</t>
  </si>
  <si>
    <t>J-ENSITEC (Journal of Engineering and Sustainable Technology)</t>
  </si>
  <si>
    <t>Journal of Scientech Research and Development</t>
  </si>
  <si>
    <t>Jurnal Sains Dan Teknologi (SAINTEKBU)</t>
  </si>
  <si>
    <t>Jurnal Sistem Informasi dan Sistem Komputer</t>
  </si>
  <si>
    <t>Jurnal Teknologi Informasi dan Komputer</t>
  </si>
  <si>
    <t>Padma: Jurnal Pengabdian Kepada Masyarakat</t>
  </si>
  <si>
    <t>Perwira Journal of Science and Engineering (PJSE)</t>
  </si>
  <si>
    <t xml:space="preserve">International Journal of Electrical and Computer Engineering </t>
  </si>
  <si>
    <t>Journal of Applied Agricultural Science and Technology</t>
  </si>
  <si>
    <t>DIMENSI: Journal of Architecture and Built Environment</t>
  </si>
  <si>
    <t xml:space="preserve">Local Wisdom : Jurnal Ilmiah Kajian Kearifan Lokal </t>
  </si>
  <si>
    <t>Arsitektura: Jurnal Ilmiah Arsitektur dan Lingkungan Binaan</t>
  </si>
  <si>
    <t>International Journal of Recent Technology and Applied Science (IJORTAS)</t>
  </si>
  <si>
    <t>Langkau Betang: Jurnal Arsitektur</t>
  </si>
  <si>
    <t xml:space="preserve">Bhakti Nagori (Jurnal Pengabdian kepada Masyarakat) </t>
  </si>
  <si>
    <t>Envirotek : Jurnal Ilmiah Teknik Lingkungan</t>
  </si>
  <si>
    <t xml:space="preserve">Brahmana : Jurnal Penerapan Kecerdasan Buatan </t>
  </si>
  <si>
    <t>Panrannuangku Jurnal Pengabdian Masyarakat </t>
  </si>
  <si>
    <t/>
  </si>
  <si>
    <t>Count</t>
  </si>
  <si>
    <t>1</t>
  </si>
  <si>
    <t>2</t>
  </si>
  <si>
    <t>3</t>
  </si>
  <si>
    <t>4</t>
  </si>
  <si>
    <t>5</t>
  </si>
  <si>
    <t>6</t>
  </si>
  <si>
    <t>Gold</t>
  </si>
  <si>
    <t>Platinum</t>
  </si>
  <si>
    <t>%</t>
  </si>
  <si>
    <t>Total</t>
  </si>
  <si>
    <t>SINTA</t>
  </si>
  <si>
    <t>SINTA 1</t>
  </si>
  <si>
    <t>SINTA 2</t>
  </si>
  <si>
    <t>SINTA 3</t>
  </si>
  <si>
    <t>SINTA 4</t>
  </si>
  <si>
    <t>SINTA 5</t>
  </si>
  <si>
    <t>SINTA 6</t>
  </si>
  <si>
    <t>Mean</t>
  </si>
  <si>
    <t>Median</t>
  </si>
  <si>
    <t>Minimum</t>
  </si>
  <si>
    <t>Maximum</t>
  </si>
  <si>
    <t>APCs (IDR)</t>
  </si>
  <si>
    <t>ANOVA</t>
  </si>
  <si>
    <t>Sum of Squares</t>
  </si>
  <si>
    <t>df</t>
  </si>
  <si>
    <t>Mean Square</t>
  </si>
  <si>
    <t>F</t>
  </si>
  <si>
    <t>Sig.</t>
  </si>
  <si>
    <t>Between Groups</t>
  </si>
  <si>
    <t>Within Groups</t>
  </si>
  <si>
    <t>Subset for alpha = 0.05</t>
  </si>
  <si>
    <t>Means for groups in homogeneous subsets are displayed.</t>
  </si>
  <si>
    <t>b. The group sizes are unequal. The harmonic mean of the group sizes is used. Type I error levels are not guaranteed.</t>
  </si>
  <si>
    <t>e</t>
  </si>
  <si>
    <t>Waiver</t>
  </si>
  <si>
    <t>Extra Charge</t>
  </si>
  <si>
    <t>Single Author</t>
  </si>
  <si>
    <t>IJORTAS</t>
  </si>
  <si>
    <t>INFOMATEK: Jurnal Informatika, Manajemen dan Teknologi</t>
  </si>
  <si>
    <t>PTS</t>
  </si>
  <si>
    <t>PTN</t>
  </si>
  <si>
    <t>Penerbit</t>
  </si>
  <si>
    <t>Asosiasi</t>
  </si>
  <si>
    <t>Lembaga Penelitian</t>
  </si>
  <si>
    <t>Fast Review</t>
  </si>
  <si>
    <t xml:space="preserve">Jurnal Terapan Teknik Mesin (JTTM) </t>
  </si>
  <si>
    <t>Motivection : Journal of Mechanical, Electrical and Industrial Engineering</t>
  </si>
  <si>
    <t>SINTA (1-6) * OA (Y/N) Crosstabulation</t>
  </si>
  <si>
    <t>% within SINTA (1-6)</t>
  </si>
  <si>
    <t>Chi-Square Tests</t>
  </si>
  <si>
    <t>Value</t>
  </si>
  <si>
    <t>Asymptotic Significance (2-sided)</t>
  </si>
  <si>
    <t>Pearson Chi-Square</t>
  </si>
  <si>
    <t>Likelihood Ratio</t>
  </si>
  <si>
    <t>N of Valid Cases</t>
  </si>
  <si>
    <t>a. 6 cells (50.0%) have expected count less than 5. The minimum expected count is 1.20.</t>
  </si>
  <si>
    <t>a. 113 cells (99.1%) have expected count less than 5. The minimum expected count is .15.</t>
  </si>
  <si>
    <r>
      <t>65.640</t>
    </r>
    <r>
      <rPr>
        <vertAlign val="superscript"/>
        <sz val="9"/>
        <rFont val="Arial"/>
        <family val="2"/>
      </rPr>
      <t>a</t>
    </r>
  </si>
  <si>
    <r>
      <t>2.959</t>
    </r>
    <r>
      <rPr>
        <vertAlign val="superscript"/>
        <sz val="9"/>
        <rFont val="Arial"/>
        <family val="2"/>
      </rPr>
      <t>a</t>
    </r>
  </si>
  <si>
    <t>Gold OA</t>
  </si>
  <si>
    <t>Platinum OA</t>
  </si>
  <si>
    <t>Lembaga Penerbit</t>
  </si>
  <si>
    <t>Perguruan Tinggi Negeri</t>
  </si>
  <si>
    <t>Perguruan Tinggi Swasta</t>
  </si>
  <si>
    <r>
      <t>Tukey HSD</t>
    </r>
    <r>
      <rPr>
        <vertAlign val="superscript"/>
        <sz val="9"/>
        <rFont val="Arial"/>
        <family val="2"/>
      </rPr>
      <t>a,b</t>
    </r>
  </si>
  <si>
    <t>Sum of Squares (000.000)</t>
  </si>
  <si>
    <t>Mean Square (000.000)</t>
  </si>
  <si>
    <t>Jml Artikel</t>
  </si>
  <si>
    <t>APCs</t>
  </si>
  <si>
    <t>JURNAL INFOTEL</t>
  </si>
  <si>
    <t>ISSN</t>
  </si>
  <si>
    <t>Journal of Islamic Architecture</t>
  </si>
  <si>
    <t xml:space="preserve">JURNAL ILMIAH PENDIDIKAN FISIKA AL BIRUNI </t>
  </si>
  <si>
    <t>Advance Sustainable Science, Engineering and Technology</t>
  </si>
  <si>
    <t>JURNAL MANAJEMEN INDUSTRI DAN LOGISTIK</t>
  </si>
  <si>
    <t xml:space="preserve">Research in Education, Technology, and Multiculture </t>
  </si>
  <si>
    <t xml:space="preserve">JEMIS (Journal of Engineering &amp; Management in Industrial System) </t>
  </si>
  <si>
    <t xml:space="preserve">Jurnal Statistika dan Komputasi (STATKOM) </t>
  </si>
  <si>
    <t xml:space="preserve">Journal of Innovation Information Technology and Application (JINITA) </t>
  </si>
  <si>
    <t xml:space="preserve">JKPK (Jurnal Kimia dan Pendidikan Kimia) </t>
  </si>
  <si>
    <t>Jurnal Teknologi dan Industri Pangan</t>
  </si>
  <si>
    <t>ELKHA : Jurnal Teknik Elektro</t>
  </si>
  <si>
    <t xml:space="preserve">Jurnal Teknik Pertanian Lampung </t>
  </si>
  <si>
    <t xml:space="preserve">Jurnal Teknik Kimia dan Lingkungan </t>
  </si>
  <si>
    <t>International Journal of Industrial Engineering and Engineering Management</t>
  </si>
  <si>
    <t>Jurnal Rekayasa Kimia &amp; Lingkungan</t>
  </si>
  <si>
    <t xml:space="preserve">EduChemia: Jurnal Kimia dan Pendidikan </t>
  </si>
  <si>
    <t xml:space="preserve">JURNAL KIMIA SAINS DAN APLIKASI </t>
  </si>
  <si>
    <t>Chempublish Journal</t>
  </si>
  <si>
    <t xml:space="preserve">JGEET (Journal of Geoscience, Engineering, Environment, and Technology) </t>
  </si>
  <si>
    <t>Elkawnie</t>
  </si>
  <si>
    <t xml:space="preserve">Tadrib: Jurnal Pendidikan Agama Islam </t>
  </si>
  <si>
    <t xml:space="preserve">IT Journal Research and Development </t>
  </si>
  <si>
    <t xml:space="preserve">Jurnal Educative: Journal of Educational Studies </t>
  </si>
  <si>
    <t xml:space="preserve">IJIE (Indonesian Journal of Informatics Education) </t>
  </si>
  <si>
    <t xml:space="preserve">Jurnal Planologi </t>
  </si>
  <si>
    <t xml:space="preserve">ASEAN Journal of Science and Engineering Education (AJSEE) </t>
  </si>
  <si>
    <t>Electronic Journal of Education, Social Economics and Technology</t>
  </si>
  <si>
    <t xml:space="preserve">Jurnal Teknoif Teknik Informatika Institut Teknologi Padang </t>
  </si>
  <si>
    <t xml:space="preserve">Journal of Aquaculture and Enviroment </t>
  </si>
  <si>
    <t xml:space="preserve">Jurnal Taman Vokasi </t>
  </si>
  <si>
    <t xml:space="preserve">NUSRA: Jurnal Penelitian dan Ilmu Pendidikan </t>
  </si>
  <si>
    <t xml:space="preserve">Jurnal Informatika </t>
  </si>
  <si>
    <t xml:space="preserve">Jurnal Teknologi Lingkungan UNMUL </t>
  </si>
  <si>
    <t xml:space="preserve">Jurnal Geologi dan Sumberdaya Mineral (Journal of Geology and Mineral Resources) </t>
  </si>
  <si>
    <t xml:space="preserve">Performa: Media Ilmiah Teknik Industri </t>
  </si>
  <si>
    <t>Digital Zone: Jurnal teknologi informasi dan Komunikasi</t>
  </si>
  <si>
    <t xml:space="preserve">JTERA (Jurnal Teknologi Rekayasa) </t>
  </si>
  <si>
    <t xml:space="preserve">Rekayasa </t>
  </si>
  <si>
    <t xml:space="preserve">Jurnal Sosioteknologi </t>
  </si>
  <si>
    <t xml:space="preserve">Jurnal Komputasi </t>
  </si>
  <si>
    <t xml:space="preserve">JMEMME (JOURNAL OF MECHANICAL ENGINEERING, MANUFACTURES, MATERIALS AND ENERGY) </t>
  </si>
  <si>
    <t xml:space="preserve">TIN: TERAPAN INFORMATIKA NUSANTARA </t>
  </si>
  <si>
    <t>PROMINE</t>
  </si>
  <si>
    <t xml:space="preserve">Jurnal Pengabdian Masyarakat Indonesia </t>
  </si>
  <si>
    <t>Semesta Teknika</t>
  </si>
  <si>
    <t xml:space="preserve">Arsir : Jurnal Arsitektur </t>
  </si>
  <si>
    <t xml:space="preserve">JOURNAL OF SOCIAL DEVELOPMENT </t>
  </si>
  <si>
    <t xml:space="preserve">Computer Science and Information Technologies </t>
  </si>
  <si>
    <t xml:space="preserve">Faktor Exacta </t>
  </si>
  <si>
    <t>Infomatek: Jurnal Informatika, Manajemen dan Teknologi</t>
  </si>
  <si>
    <t xml:space="preserve">Electron: Jurnal Ilmiah Teknik Elektro </t>
  </si>
  <si>
    <t xml:space="preserve">Journal Cerita: Creative Education of Research in Information Technology and Artificial Informatics </t>
  </si>
  <si>
    <t xml:space="preserve">Jurnal Optimasi Teknik Industri (JOTI) </t>
  </si>
  <si>
    <t xml:space="preserve">Jurnal Hasil Pengabdian Masyarakat (JURIBMAS) </t>
  </si>
  <si>
    <t>Paduraksa: Jurnal Teknik Sipil Universitas Warmadewa</t>
  </si>
  <si>
    <t>JITU : Journal Informatic Technology And Communication</t>
  </si>
  <si>
    <t xml:space="preserve">Jurnal Pengabdian Masyarakat dan aplikasi Teknologi </t>
  </si>
  <si>
    <t xml:space="preserve">Samakia : Jurnal Ilmu Perikanan </t>
  </si>
  <si>
    <t xml:space="preserve">Mitra Mahajana: Jurnal Pengabdian Masyarakat </t>
  </si>
  <si>
    <t>Jurnal Pengabdian Kepada Masyarakat Abdi Putra</t>
  </si>
  <si>
    <t xml:space="preserve">Journal of Education Review Provision </t>
  </si>
  <si>
    <t xml:space="preserve">SIPIL SAINS </t>
  </si>
  <si>
    <t xml:space="preserve">Journal of Mechanical Engineering Learning </t>
  </si>
  <si>
    <t xml:space="preserve">Edu Elektrika Journal </t>
  </si>
  <si>
    <t xml:space="preserve">Jurnal Keilmuan dan Keislaman </t>
  </si>
  <si>
    <t xml:space="preserve">Journal of Studentsâ Research in Computer Science (JSRCS) </t>
  </si>
  <si>
    <t xml:space="preserve">Jurnal Informatika dan Teknik Elektro Terapan </t>
  </si>
  <si>
    <t xml:space="preserve">Syntax Idea </t>
  </si>
  <si>
    <t>PROSISKO : Jurnal Pengembangan Riset dan observasi Rekayasa Sistem Komputer</t>
  </si>
  <si>
    <t xml:space="preserve">Jurnal Pendidikan Sains dan Komputer </t>
  </si>
  <si>
    <t xml:space="preserve">Information Management For Educators And Professionals (IMBI) </t>
  </si>
  <si>
    <t xml:space="preserve">Jurnal Sosial Teknologi (SOSTECH) </t>
  </si>
  <si>
    <t xml:space="preserve">International Journal of Community Service (IJCS) </t>
  </si>
  <si>
    <t>Traksi : Majalah Ilmiah Teknik Mesin</t>
  </si>
  <si>
    <t xml:space="preserve">Sci-Tech Journal </t>
  </si>
  <si>
    <t xml:space="preserve">Journal of Scientech Research and Development </t>
  </si>
  <si>
    <t xml:space="preserve">Fidelity : Jurnal Teknik Elektro </t>
  </si>
  <si>
    <t>INTEKNA</t>
  </si>
  <si>
    <t xml:space="preserve">Natural Sciences Engineering and Technology Journal </t>
  </si>
  <si>
    <t>Sultra Civil Engineering Journal (SCiEJ)</t>
  </si>
  <si>
    <t xml:space="preserve">Jurnal Plano Buana </t>
  </si>
  <si>
    <t xml:space="preserve">Melek IT: Information Technology Journal </t>
  </si>
  <si>
    <t xml:space="preserve">Jurnal Nasional Komputasi dan Teknologi Informasi </t>
  </si>
  <si>
    <t xml:space="preserve">Information System For Educators and Professionals </t>
  </si>
  <si>
    <t xml:space="preserve">Smart Comp :Jurnalnya Orang Pintar Komputer </t>
  </si>
  <si>
    <t xml:space="preserve">Advances in Civil Engineering and Sustainable Architecture </t>
  </si>
  <si>
    <t xml:space="preserve">Warta Ardhia : Jurnal Perhubungan Udara </t>
  </si>
  <si>
    <t xml:space="preserve">Jurnal Pendidikan Teknik Mesin </t>
  </si>
  <si>
    <t xml:space="preserve">Nature : National Academic Journal of Architecture </t>
  </si>
  <si>
    <t>Jurnal Arsitektur ARCADE </t>
  </si>
  <si>
    <t xml:space="preserve">Jurnal Plastik Rekonstruksi </t>
  </si>
  <si>
    <t xml:space="preserve">Rotasi </t>
  </si>
  <si>
    <t>Dinamika Teknik Mesin : Jurnal Keilmuan dan Terapan Teknik Mesin </t>
  </si>
  <si>
    <t>TELKA : Jurnal Telekomunikasi, Elektronika, Komputasi dan Kontrol</t>
  </si>
  <si>
    <t>Zona Laut : Jurnal Inovasi Sains dan Teknologi Kelautan</t>
  </si>
  <si>
    <t xml:space="preserve">Jurnal Teknik Pengairan: Journal of Water Resources Engineering </t>
  </si>
  <si>
    <t>Institusi</t>
  </si>
  <si>
    <t>Jurnal Penataan Ruang</t>
  </si>
  <si>
    <t>Inter Tech</t>
  </si>
  <si>
    <t xml:space="preserve">JURNAL Al-AZHAR INDONESIA SERI SAINS DAN TEKNOLOGI </t>
  </si>
  <si>
    <t xml:space="preserve">Journal of Renewable Energy and Mechanics </t>
  </si>
  <si>
    <t>Journal of Civil Engineering and Planning</t>
  </si>
  <si>
    <t>International Journal of Engineering Continuity</t>
  </si>
  <si>
    <t>Jurnal Teknik Mesin</t>
  </si>
  <si>
    <t>Jurnal Instek</t>
  </si>
  <si>
    <t>ELKOMIKA: Jurnal Teknik Energi Elektrik, Teknik Telekomunikasi, &amp; Teknik Elektronika</t>
  </si>
  <si>
    <t>Sistemasi: Jurnal Sistem Informasi</t>
  </si>
  <si>
    <t>Rekayasa Mesin</t>
  </si>
  <si>
    <t>JURNAL PEMBANGUNAN WILAYAH DAN KOTA</t>
  </si>
  <si>
    <t>International Journal of Marine Engineering Innovation and Research</t>
  </si>
  <si>
    <t>Jurnal Polimesin</t>
  </si>
  <si>
    <t>International Journal of Innovation in Mechanical Engineering and Advanced Materials</t>
  </si>
  <si>
    <t xml:space="preserve">Aceh International Journal of Science and Technology </t>
  </si>
  <si>
    <t>Media Mesin: Majalah Teknik Mesin</t>
  </si>
  <si>
    <t>JETL (Journal Of Education, Teaching and Learning)</t>
  </si>
  <si>
    <t>Journal of Mechatronics, Electrical Power, and Vehicular Technology</t>
  </si>
  <si>
    <t xml:space="preserve">ASEAN Journal on Science and Tecnology for Development </t>
  </si>
  <si>
    <t>Reka Buana : Jurnal Ilmiah Teknik Sipil dan Teknik Kimia</t>
  </si>
  <si>
    <t>Lembaga Penelitian Swasta</t>
  </si>
  <si>
    <t>Lembaga Penelitian Pemerintah</t>
  </si>
  <si>
    <t>sinta</t>
  </si>
  <si>
    <t>volume</t>
  </si>
  <si>
    <t>jmlartikel</t>
  </si>
  <si>
    <t>apc_us</t>
  </si>
  <si>
    <t>apc_idr</t>
  </si>
  <si>
    <t>fastreview</t>
  </si>
  <si>
    <t>waiver</t>
  </si>
  <si>
    <t>single_author</t>
  </si>
  <si>
    <t>extra_charge</t>
  </si>
  <si>
    <t>open_access</t>
  </si>
  <si>
    <t>inter_collab</t>
  </si>
  <si>
    <t>SINTA (1-2)</t>
  </si>
  <si>
    <t>Frekuensi</t>
  </si>
  <si>
    <t>APC/authorFees</t>
  </si>
  <si>
    <t>Advance Sustainable Science, Engineering and Technology (ASSET) </t>
  </si>
  <si>
    <t>Civil Engineering Dimension (CED)</t>
  </si>
  <si>
    <t>Journal of Applied Engineering and Technological Science (JAETS) </t>
  </si>
  <si>
    <t>Journal of Regional and City Planning  (JRCP)</t>
  </si>
  <si>
    <t>International Journal of Industrial Engineering and Engineering Management </t>
  </si>
  <si>
    <t> 000</t>
  </si>
  <si>
    <t>JINAV: Journal of Information and Visualization</t>
  </si>
  <si>
    <t>Jurnal ELTIKOM : Jurnal Teknik Elektro, Teknologi Informasi dan Komputer</t>
  </si>
  <si>
    <t>Kinetik : Game Technology, Information System, Computer Network, Computing, Electronics, and Control </t>
  </si>
  <si>
    <t>Nucleus Journal </t>
  </si>
  <si>
    <t>Spektrum Industri</t>
  </si>
  <si>
    <t>nama_jurnal</t>
  </si>
  <si>
    <t>0</t>
  </si>
  <si>
    <t>Indeks</t>
  </si>
  <si>
    <t>LPS</t>
  </si>
  <si>
    <t>Open Access</t>
  </si>
  <si>
    <t>Standard Deviation</t>
  </si>
  <si>
    <t>Range</t>
  </si>
  <si>
    <t>APC</t>
  </si>
  <si>
    <t>JML ARTIKEL</t>
  </si>
  <si>
    <t>a. Uses Harmonic Mean Sample Size = 24.728.</t>
  </si>
  <si>
    <r>
      <t>Tukey HSD</t>
    </r>
    <r>
      <rPr>
        <vertAlign val="superscript"/>
        <sz val="9"/>
        <color indexed="62"/>
        <rFont val="Arial"/>
        <family val="2"/>
      </rPr>
      <t>a,b</t>
    </r>
  </si>
  <si>
    <t>Jumlah</t>
  </si>
  <si>
    <t>Asosiasi Profesi</t>
  </si>
  <si>
    <t>Penerbit Independen</t>
  </si>
  <si>
    <t>LPP</t>
  </si>
  <si>
    <t>Mean Square (000)</t>
  </si>
  <si>
    <t>a. Uses Harmonic Mean Sample Size = 16.007.</t>
  </si>
  <si>
    <t>Volume</t>
  </si>
  <si>
    <t>Rata-rata</t>
  </si>
  <si>
    <r>
      <t>Tukey HSD</t>
    </r>
    <r>
      <rPr>
        <vertAlign val="superscript"/>
        <sz val="9"/>
        <color rgb="FF264A60"/>
        <rFont val="Calibri"/>
        <family val="2"/>
        <scheme val="minor"/>
      </rPr>
      <t>a,b</t>
    </r>
  </si>
  <si>
    <t>a. Uses Harmonic Mean Sample Size = 24.659.</t>
  </si>
  <si>
    <t>Linear-by-Linear Association</t>
  </si>
  <si>
    <t>a. 2 cells (16.7%) have expected count less than 5. The minimum expected count is 3.14.</t>
  </si>
  <si>
    <r>
      <t>2.883</t>
    </r>
    <r>
      <rPr>
        <vertAlign val="superscript"/>
        <sz val="9"/>
        <color indexed="60"/>
        <rFont val="Arial"/>
        <family val="2"/>
      </rPr>
      <t>a</t>
    </r>
  </si>
  <si>
    <t>Symmetric Measures</t>
  </si>
  <si>
    <t>Approximate Significance</t>
  </si>
  <si>
    <t>Nominal by Nominal</t>
  </si>
  <si>
    <t>Phi</t>
  </si>
  <si>
    <t>Cramer's V</t>
  </si>
  <si>
    <t>Min</t>
  </si>
  <si>
    <t>Max</t>
  </si>
  <si>
    <t>SD</t>
  </si>
  <si>
    <t>Number of Articles</t>
  </si>
  <si>
    <t>Tipe Penerbit</t>
  </si>
  <si>
    <t>Plat.</t>
  </si>
  <si>
    <t>IP</t>
  </si>
  <si>
    <t>Index</t>
  </si>
  <si>
    <t>Institutions</t>
  </si>
  <si>
    <t>Quantity</t>
  </si>
  <si>
    <t>Professional Association</t>
  </si>
  <si>
    <t xml:space="preserve">Government Research </t>
  </si>
  <si>
    <t>Research Foundation</t>
  </si>
  <si>
    <t>Independent Publishers</t>
  </si>
  <si>
    <t xml:space="preserve">Public Universities </t>
  </si>
  <si>
    <t>Private Colleges</t>
  </si>
  <si>
    <t>155 (71,43%)</t>
  </si>
  <si>
    <t>62 (28,57%)</t>
  </si>
  <si>
    <t>15 (6,91%)</t>
  </si>
  <si>
    <t>6 (2,76%)</t>
  </si>
  <si>
    <t>7 (3,23%)</t>
  </si>
  <si>
    <t>67 (30,88%)</t>
  </si>
  <si>
    <t>116 (53,46%)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</si>
</sst>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##0"/>
    <numFmt numFmtId="165" formatCode="###0.000"/>
    <numFmt numFmtId="166" formatCode="###0.00"/>
    <numFmt numFmtId="167" formatCode="###0.0"/>
    <numFmt numFmtId="168" formatCode="###0.0%"/>
    <numFmt numFmtId="169" formatCode="_-* #,##0_-;\-* #,##0_-;_-* &quot;-&quot;??_-;_-@_-"/>
  </numFmts>
  <fonts count="5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sz val="9"/>
      <color indexed="6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sz val="11"/>
      <color indexed="60"/>
      <name val="Arial Bold"/>
    </font>
    <font>
      <sz val="9"/>
      <color indexed="62"/>
      <name val="Arial"/>
      <family val="2"/>
    </font>
    <font>
      <vertAlign val="superscript"/>
      <sz val="9"/>
      <color indexed="6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Arial Bold"/>
    </font>
    <font>
      <vertAlign val="superscript"/>
      <sz val="9"/>
      <name val="Arial"/>
      <family val="2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666666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9"/>
      <color indexed="6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Calibri"/>
      <family val="2"/>
      <scheme val="minor"/>
    </font>
    <font>
      <b/>
      <i/>
      <sz val="8"/>
      <name val="Arial"/>
      <family val="2"/>
    </font>
    <font>
      <sz val="8"/>
      <color indexed="60"/>
      <name val="Arial"/>
      <family val="2"/>
    </font>
    <font>
      <sz val="8"/>
      <color indexed="8"/>
      <name val="Arial"/>
      <family val="2"/>
    </font>
    <font>
      <sz val="11"/>
      <color rgb="FF010205"/>
      <name val="Calibri"/>
      <family val="2"/>
      <scheme val="minor"/>
    </font>
    <font>
      <sz val="9"/>
      <color rgb="FF264A60"/>
      <name val="Calibri"/>
      <family val="2"/>
      <scheme val="minor"/>
    </font>
    <font>
      <vertAlign val="superscript"/>
      <sz val="9"/>
      <color rgb="FF264A60"/>
      <name val="Calibri"/>
      <family val="2"/>
      <scheme val="minor"/>
    </font>
    <font>
      <sz val="9"/>
      <color rgb="FF010205"/>
      <name val="Calibri"/>
      <family val="2"/>
      <scheme val="minor"/>
    </font>
    <font>
      <b/>
      <i/>
      <sz val="8"/>
      <color rgb="FFFF0000"/>
      <name val="Times New Roman"/>
      <family val="1"/>
    </font>
    <font>
      <b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2F2F2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2"/>
      </right>
      <top/>
      <bottom/>
      <diagonal/>
    </border>
    <border>
      <left style="thin">
        <color indexed="62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2"/>
      </right>
      <top/>
      <bottom style="thin">
        <color indexed="61"/>
      </bottom>
      <diagonal/>
    </border>
    <border>
      <left style="thin">
        <color indexed="62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63"/>
      </bottom>
      <diagonal/>
    </border>
    <border>
      <left/>
      <right style="thin">
        <color indexed="62"/>
      </right>
      <top style="thin">
        <color indexed="61"/>
      </top>
      <bottom style="thin">
        <color indexed="63"/>
      </bottom>
      <diagonal/>
    </border>
    <border>
      <left style="thin">
        <color indexed="62"/>
      </left>
      <right/>
      <top style="thin">
        <color indexed="61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indexed="62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1"/>
      </bottom>
      <diagonal/>
    </border>
    <border>
      <left/>
      <right style="thin">
        <color indexed="62"/>
      </right>
      <top style="thin">
        <color indexed="63"/>
      </top>
      <bottom style="thin">
        <color indexed="61"/>
      </bottom>
      <diagonal/>
    </border>
    <border>
      <left style="thin">
        <color indexed="62"/>
      </left>
      <right/>
      <top style="thin">
        <color indexed="63"/>
      </top>
      <bottom style="thin">
        <color indexed="6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/>
      <bottom/>
      <diagonal/>
    </border>
    <border>
      <left style="thin">
        <color indexed="62"/>
      </left>
      <right style="thin">
        <color indexed="62"/>
      </right>
      <top/>
      <bottom style="thin">
        <color indexed="61"/>
      </bottom>
      <diagonal/>
    </border>
    <border>
      <left style="thin">
        <color indexed="62"/>
      </left>
      <right style="thin">
        <color indexed="62"/>
      </right>
      <top style="thin">
        <color indexed="61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10" fillId="0" borderId="0"/>
    <xf numFmtId="0" fontId="10" fillId="0" borderId="0"/>
    <xf numFmtId="0" fontId="10" fillId="0" borderId="0"/>
    <xf numFmtId="0" fontId="1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4" fillId="0" borderId="0"/>
  </cellStyleXfs>
  <cellXfs count="496">
    <xf numFmtId="0" fontId="0" fillId="0" borderId="0" xfId="0"/>
    <xf numFmtId="0" fontId="0" fillId="0" borderId="1" xfId="0" applyBorder="1"/>
    <xf numFmtId="0" fontId="10" fillId="0" borderId="0" xfId="4"/>
    <xf numFmtId="0" fontId="10" fillId="0" borderId="1" xfId="3" applyFont="1" applyBorder="1" applyAlignment="1">
      <alignment horizontal="left" vertical="top"/>
    </xf>
    <xf numFmtId="164" fontId="9" fillId="0" borderId="1" xfId="4" applyNumberFormat="1" applyFont="1" applyBorder="1" applyAlignment="1">
      <alignment horizontal="right" vertical="top"/>
    </xf>
    <xf numFmtId="9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4" fillId="0" borderId="0" xfId="12"/>
    <xf numFmtId="169" fontId="5" fillId="0" borderId="20" xfId="1" applyNumberFormat="1" applyFont="1" applyBorder="1" applyAlignment="1">
      <alignment horizontal="right" vertical="top"/>
    </xf>
    <xf numFmtId="169" fontId="5" fillId="0" borderId="21" xfId="1" applyNumberFormat="1" applyFont="1" applyBorder="1" applyAlignment="1">
      <alignment horizontal="right" vertical="top"/>
    </xf>
    <xf numFmtId="169" fontId="5" fillId="0" borderId="22" xfId="1" applyNumberFormat="1" applyFont="1" applyBorder="1" applyAlignment="1">
      <alignment horizontal="right" vertical="top"/>
    </xf>
    <xf numFmtId="0" fontId="10" fillId="0" borderId="0" xfId="6"/>
    <xf numFmtId="0" fontId="2" fillId="0" borderId="0" xfId="0" applyFont="1"/>
    <xf numFmtId="0" fontId="10" fillId="0" borderId="0" xfId="10" applyFont="1"/>
    <xf numFmtId="0" fontId="9" fillId="0" borderId="23" xfId="10" applyFont="1" applyBorder="1" applyAlignment="1">
      <alignment horizontal="center" wrapText="1"/>
    </xf>
    <xf numFmtId="0" fontId="9" fillId="0" borderId="24" xfId="10" applyFont="1" applyBorder="1" applyAlignment="1">
      <alignment horizontal="center" wrapText="1"/>
    </xf>
    <xf numFmtId="0" fontId="9" fillId="0" borderId="25" xfId="10" applyFont="1" applyBorder="1" applyAlignment="1">
      <alignment horizontal="center" wrapText="1"/>
    </xf>
    <xf numFmtId="0" fontId="9" fillId="3" borderId="26" xfId="10" applyFont="1" applyFill="1" applyBorder="1" applyAlignment="1">
      <alignment horizontal="left" vertical="top" wrapText="1"/>
    </xf>
    <xf numFmtId="0" fontId="9" fillId="0" borderId="27" xfId="10" applyFont="1" applyBorder="1" applyAlignment="1">
      <alignment horizontal="right" vertical="top"/>
    </xf>
    <xf numFmtId="164" fontId="9" fillId="0" borderId="28" xfId="10" applyNumberFormat="1" applyFont="1" applyBorder="1" applyAlignment="1">
      <alignment horizontal="right" vertical="top"/>
    </xf>
    <xf numFmtId="165" fontId="9" fillId="0" borderId="29" xfId="10" applyNumberFormat="1" applyFont="1" applyBorder="1" applyAlignment="1">
      <alignment horizontal="right" vertical="top"/>
    </xf>
    <xf numFmtId="0" fontId="9" fillId="3" borderId="30" xfId="10" applyFont="1" applyFill="1" applyBorder="1" applyAlignment="1">
      <alignment horizontal="left" vertical="top" wrapText="1"/>
    </xf>
    <xf numFmtId="165" fontId="9" fillId="0" borderId="31" xfId="10" applyNumberFormat="1" applyFont="1" applyBorder="1" applyAlignment="1">
      <alignment horizontal="right" vertical="top"/>
    </xf>
    <xf numFmtId="164" fontId="9" fillId="0" borderId="32" xfId="10" applyNumberFormat="1" applyFont="1" applyBorder="1" applyAlignment="1">
      <alignment horizontal="right" vertical="top"/>
    </xf>
    <xf numFmtId="165" fontId="9" fillId="0" borderId="33" xfId="10" applyNumberFormat="1" applyFont="1" applyBorder="1" applyAlignment="1">
      <alignment horizontal="right" vertical="top"/>
    </xf>
    <xf numFmtId="0" fontId="9" fillId="3" borderId="34" xfId="10" applyFont="1" applyFill="1" applyBorder="1" applyAlignment="1">
      <alignment horizontal="left" vertical="top" wrapText="1"/>
    </xf>
    <xf numFmtId="164" fontId="9" fillId="0" borderId="35" xfId="10" applyNumberFormat="1" applyFont="1" applyBorder="1" applyAlignment="1">
      <alignment horizontal="right" vertical="top"/>
    </xf>
    <xf numFmtId="0" fontId="9" fillId="0" borderId="36" xfId="10" applyFont="1" applyBorder="1" applyAlignment="1">
      <alignment horizontal="left" vertical="top" wrapText="1"/>
    </xf>
    <xf numFmtId="0" fontId="9" fillId="0" borderId="37" xfId="10" applyFont="1" applyBorder="1" applyAlignment="1">
      <alignment horizontal="left" vertical="top" wrapText="1"/>
    </xf>
    <xf numFmtId="0" fontId="10" fillId="0" borderId="0" xfId="9" applyFont="1"/>
    <xf numFmtId="0" fontId="9" fillId="0" borderId="23" xfId="9" applyFont="1" applyBorder="1" applyAlignment="1">
      <alignment horizontal="center" wrapText="1"/>
    </xf>
    <xf numFmtId="0" fontId="9" fillId="0" borderId="24" xfId="9" applyFont="1" applyBorder="1" applyAlignment="1">
      <alignment horizontal="center" wrapText="1"/>
    </xf>
    <xf numFmtId="0" fontId="9" fillId="0" borderId="25" xfId="9" applyFont="1" applyBorder="1" applyAlignment="1">
      <alignment horizontal="center" wrapText="1"/>
    </xf>
    <xf numFmtId="0" fontId="9" fillId="3" borderId="26" xfId="9" applyFont="1" applyFill="1" applyBorder="1" applyAlignment="1">
      <alignment horizontal="left" vertical="top" wrapText="1"/>
    </xf>
    <xf numFmtId="164" fontId="9" fillId="0" borderId="27" xfId="9" applyNumberFormat="1" applyFont="1" applyBorder="1" applyAlignment="1">
      <alignment horizontal="right" vertical="top"/>
    </xf>
    <xf numFmtId="164" fontId="9" fillId="0" borderId="28" xfId="9" applyNumberFormat="1" applyFont="1" applyBorder="1" applyAlignment="1">
      <alignment horizontal="right" vertical="top"/>
    </xf>
    <xf numFmtId="164" fontId="9" fillId="0" borderId="29" xfId="9" applyNumberFormat="1" applyFont="1" applyBorder="1" applyAlignment="1">
      <alignment horizontal="right" vertical="top"/>
    </xf>
    <xf numFmtId="0" fontId="9" fillId="0" borderId="27" xfId="9" applyFont="1" applyBorder="1" applyAlignment="1">
      <alignment horizontal="right" vertical="top"/>
    </xf>
    <xf numFmtId="165" fontId="9" fillId="0" borderId="29" xfId="9" applyNumberFormat="1" applyFont="1" applyBorder="1" applyAlignment="1">
      <alignment horizontal="right" vertical="top"/>
    </xf>
    <xf numFmtId="0" fontId="9" fillId="3" borderId="42" xfId="9" applyFont="1" applyFill="1" applyBorder="1" applyAlignment="1">
      <alignment horizontal="left" vertical="top" wrapText="1"/>
    </xf>
    <xf numFmtId="168" fontId="9" fillId="0" borderId="43" xfId="9" applyNumberFormat="1" applyFont="1" applyBorder="1" applyAlignment="1">
      <alignment horizontal="right" vertical="top"/>
    </xf>
    <xf numFmtId="168" fontId="9" fillId="0" borderId="44" xfId="9" applyNumberFormat="1" applyFont="1" applyBorder="1" applyAlignment="1">
      <alignment horizontal="right" vertical="top"/>
    </xf>
    <xf numFmtId="168" fontId="9" fillId="0" borderId="45" xfId="9" applyNumberFormat="1" applyFont="1" applyBorder="1" applyAlignment="1">
      <alignment horizontal="right" vertical="top"/>
    </xf>
    <xf numFmtId="0" fontId="9" fillId="3" borderId="30" xfId="9" applyFont="1" applyFill="1" applyBorder="1" applyAlignment="1">
      <alignment horizontal="left" vertical="top" wrapText="1"/>
    </xf>
    <xf numFmtId="165" fontId="9" fillId="0" borderId="31" xfId="9" applyNumberFormat="1" applyFont="1" applyBorder="1" applyAlignment="1">
      <alignment horizontal="right" vertical="top"/>
    </xf>
    <xf numFmtId="164" fontId="9" fillId="0" borderId="32" xfId="9" applyNumberFormat="1" applyFont="1" applyBorder="1" applyAlignment="1">
      <alignment horizontal="right" vertical="top"/>
    </xf>
    <xf numFmtId="165" fontId="9" fillId="0" borderId="33" xfId="9" applyNumberFormat="1" applyFont="1" applyBorder="1" applyAlignment="1">
      <alignment horizontal="right" vertical="top"/>
    </xf>
    <xf numFmtId="164" fontId="9" fillId="0" borderId="31" xfId="9" applyNumberFormat="1" applyFont="1" applyBorder="1" applyAlignment="1">
      <alignment horizontal="right" vertical="top"/>
    </xf>
    <xf numFmtId="164" fontId="9" fillId="0" borderId="33" xfId="9" applyNumberFormat="1" applyFont="1" applyBorder="1" applyAlignment="1">
      <alignment horizontal="right" vertical="top"/>
    </xf>
    <xf numFmtId="0" fontId="9" fillId="3" borderId="34" xfId="9" applyFont="1" applyFill="1" applyBorder="1" applyAlignment="1">
      <alignment horizontal="left" vertical="top" wrapText="1"/>
    </xf>
    <xf numFmtId="164" fontId="9" fillId="0" borderId="35" xfId="9" applyNumberFormat="1" applyFont="1" applyBorder="1" applyAlignment="1">
      <alignment horizontal="right" vertical="top"/>
    </xf>
    <xf numFmtId="0" fontId="9" fillId="0" borderId="36" xfId="9" applyFont="1" applyBorder="1" applyAlignment="1">
      <alignment horizontal="left" vertical="top" wrapText="1"/>
    </xf>
    <xf numFmtId="0" fontId="9" fillId="0" borderId="37" xfId="9" applyFont="1" applyBorder="1" applyAlignment="1">
      <alignment horizontal="left" vertical="top" wrapText="1"/>
    </xf>
    <xf numFmtId="168" fontId="9" fillId="0" borderId="35" xfId="9" applyNumberFormat="1" applyFont="1" applyBorder="1" applyAlignment="1">
      <alignment horizontal="right" vertical="top"/>
    </xf>
    <xf numFmtId="168" fontId="9" fillId="0" borderId="36" xfId="9" applyNumberFormat="1" applyFont="1" applyBorder="1" applyAlignment="1">
      <alignment horizontal="right" vertical="top"/>
    </xf>
    <xf numFmtId="168" fontId="9" fillId="0" borderId="37" xfId="9" applyNumberFormat="1" applyFont="1" applyBorder="1" applyAlignment="1">
      <alignment horizontal="right" vertical="top"/>
    </xf>
    <xf numFmtId="0" fontId="10" fillId="0" borderId="0" xfId="14"/>
    <xf numFmtId="0" fontId="10" fillId="0" borderId="0" xfId="15"/>
    <xf numFmtId="0" fontId="9" fillId="0" borderId="1" xfId="15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164" fontId="9" fillId="0" borderId="1" xfId="15" applyNumberFormat="1" applyFont="1" applyBorder="1" applyAlignment="1">
      <alignment horizontal="center" vertical="center"/>
    </xf>
    <xf numFmtId="0" fontId="8" fillId="0" borderId="1" xfId="15" applyFont="1" applyBorder="1" applyAlignment="1">
      <alignment horizontal="center" vertical="center" wrapText="1"/>
    </xf>
    <xf numFmtId="164" fontId="8" fillId="0" borderId="1" xfId="15" applyNumberFormat="1" applyFont="1" applyBorder="1" applyAlignment="1">
      <alignment horizontal="center" vertical="center"/>
    </xf>
    <xf numFmtId="10" fontId="0" fillId="0" borderId="0" xfId="2" applyNumberFormat="1" applyFont="1"/>
    <xf numFmtId="0" fontId="10" fillId="0" borderId="1" xfId="14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0" fontId="0" fillId="0" borderId="1" xfId="2" applyNumberFormat="1" applyFont="1" applyBorder="1" applyAlignment="1">
      <alignment horizontal="center"/>
    </xf>
    <xf numFmtId="0" fontId="9" fillId="0" borderId="1" xfId="15" applyFont="1" applyBorder="1" applyAlignment="1">
      <alignment vertical="center" wrapText="1"/>
    </xf>
    <xf numFmtId="0" fontId="9" fillId="0" borderId="1" xfId="15" applyFont="1" applyBorder="1" applyAlignment="1">
      <alignment vertical="center"/>
    </xf>
    <xf numFmtId="0" fontId="10" fillId="0" borderId="1" xfId="14" applyBorder="1" applyAlignment="1">
      <alignment vertical="center"/>
    </xf>
    <xf numFmtId="9" fontId="0" fillId="0" borderId="1" xfId="2" applyFont="1" applyBorder="1" applyAlignment="1">
      <alignment horizontal="center"/>
    </xf>
    <xf numFmtId="0" fontId="0" fillId="0" borderId="1" xfId="0" applyBorder="1" applyAlignment="1">
      <alignment vertical="center"/>
    </xf>
    <xf numFmtId="0" fontId="6" fillId="0" borderId="1" xfId="3" applyFont="1" applyBorder="1" applyAlignment="1">
      <alignment horizontal="center" wrapText="1"/>
    </xf>
    <xf numFmtId="164" fontId="5" fillId="0" borderId="8" xfId="11" applyNumberFormat="1" applyFont="1" applyBorder="1" applyAlignment="1">
      <alignment horizontal="right" vertical="top"/>
    </xf>
    <xf numFmtId="168" fontId="5" fillId="0" borderId="20" xfId="11" applyNumberFormat="1" applyFont="1" applyBorder="1" applyAlignment="1">
      <alignment horizontal="right" vertical="top"/>
    </xf>
    <xf numFmtId="168" fontId="5" fillId="0" borderId="9" xfId="11" applyNumberFormat="1" applyFont="1" applyBorder="1" applyAlignment="1">
      <alignment horizontal="right" vertical="top"/>
    </xf>
    <xf numFmtId="9" fontId="11" fillId="0" borderId="1" xfId="2" applyFont="1" applyFill="1" applyBorder="1" applyAlignment="1">
      <alignment horizontal="center"/>
    </xf>
    <xf numFmtId="164" fontId="9" fillId="0" borderId="27" xfId="8" applyNumberFormat="1" applyFont="1" applyBorder="1" applyAlignment="1">
      <alignment horizontal="right" vertical="top"/>
    </xf>
    <xf numFmtId="164" fontId="9" fillId="0" borderId="31" xfId="8" applyNumberFormat="1" applyFont="1" applyBorder="1" applyAlignment="1">
      <alignment horizontal="right" vertical="top"/>
    </xf>
    <xf numFmtId="165" fontId="9" fillId="0" borderId="1" xfId="5" applyNumberFormat="1" applyFont="1" applyBorder="1" applyAlignment="1">
      <alignment horizontal="right" vertical="top"/>
    </xf>
    <xf numFmtId="164" fontId="9" fillId="0" borderId="1" xfId="5" applyNumberFormat="1" applyFont="1" applyBorder="1" applyAlignment="1">
      <alignment horizontal="right" vertical="top"/>
    </xf>
    <xf numFmtId="0" fontId="9" fillId="0" borderId="1" xfId="5" applyFont="1" applyBorder="1" applyAlignment="1">
      <alignment horizontal="left" vertical="top" wrapText="1"/>
    </xf>
    <xf numFmtId="167" fontId="9" fillId="0" borderId="1" xfId="5" applyNumberFormat="1" applyFont="1" applyBorder="1" applyAlignment="1">
      <alignment horizontal="right" vertical="top"/>
    </xf>
    <xf numFmtId="0" fontId="9" fillId="3" borderId="1" xfId="8" applyFont="1" applyFill="1" applyBorder="1" applyAlignment="1">
      <alignment horizontal="left" vertical="top" wrapText="1"/>
    </xf>
    <xf numFmtId="167" fontId="9" fillId="0" borderId="1" xfId="8" applyNumberFormat="1" applyFont="1" applyBorder="1" applyAlignment="1">
      <alignment horizontal="right" vertical="top"/>
    </xf>
    <xf numFmtId="164" fontId="9" fillId="0" borderId="1" xfId="8" applyNumberFormat="1" applyFont="1" applyBorder="1" applyAlignment="1">
      <alignment horizontal="right" vertical="top"/>
    </xf>
    <xf numFmtId="165" fontId="9" fillId="0" borderId="1" xfId="8" applyNumberFormat="1" applyFont="1" applyBorder="1" applyAlignment="1">
      <alignment horizontal="right" vertical="top"/>
    </xf>
    <xf numFmtId="0" fontId="9" fillId="0" borderId="1" xfId="8" applyFont="1" applyBorder="1" applyAlignment="1">
      <alignment horizontal="left" vertical="top" wrapText="1"/>
    </xf>
    <xf numFmtId="0" fontId="8" fillId="0" borderId="1" xfId="8" applyFont="1" applyBorder="1" applyAlignment="1">
      <alignment horizontal="center" wrapText="1"/>
    </xf>
    <xf numFmtId="0" fontId="8" fillId="0" borderId="1" xfId="5" applyFont="1" applyBorder="1" applyAlignment="1">
      <alignment horizontal="center" wrapText="1"/>
    </xf>
    <xf numFmtId="0" fontId="19" fillId="0" borderId="0" xfId="17"/>
    <xf numFmtId="0" fontId="19" fillId="0" borderId="0" xfId="17" applyAlignment="1">
      <alignment horizontal="center"/>
    </xf>
    <xf numFmtId="0" fontId="10" fillId="2" borderId="1" xfId="3" applyFont="1" applyFill="1" applyBorder="1" applyAlignment="1">
      <alignment horizontal="center" vertical="center"/>
    </xf>
    <xf numFmtId="164" fontId="10" fillId="2" borderId="1" xfId="8" applyNumberFormat="1" applyFont="1" applyFill="1" applyBorder="1" applyAlignment="1">
      <alignment horizontal="center" vertical="center"/>
    </xf>
    <xf numFmtId="164" fontId="10" fillId="2" borderId="1" xfId="16" applyNumberFormat="1" applyFill="1" applyBorder="1" applyAlignment="1">
      <alignment horizontal="center" vertical="center"/>
    </xf>
    <xf numFmtId="0" fontId="11" fillId="2" borderId="1" xfId="17" applyFont="1" applyFill="1" applyBorder="1" applyAlignment="1">
      <alignment horizontal="center" vertical="center"/>
    </xf>
    <xf numFmtId="164" fontId="20" fillId="2" borderId="1" xfId="17" applyNumberFormat="1" applyFont="1" applyFill="1" applyBorder="1" applyAlignment="1">
      <alignment horizontal="center" vertical="center"/>
    </xf>
    <xf numFmtId="164" fontId="6" fillId="2" borderId="1" xfId="16" applyNumberFormat="1" applyFont="1" applyFill="1" applyBorder="1" applyAlignment="1">
      <alignment horizontal="center" vertical="center"/>
    </xf>
    <xf numFmtId="9" fontId="6" fillId="2" borderId="1" xfId="2" applyFont="1" applyFill="1" applyBorder="1" applyAlignment="1">
      <alignment horizontal="center" vertical="center" wrapText="1"/>
    </xf>
    <xf numFmtId="168" fontId="6" fillId="2" borderId="1" xfId="16" applyNumberFormat="1" applyFont="1" applyFill="1" applyBorder="1" applyAlignment="1">
      <alignment horizontal="center" vertical="center"/>
    </xf>
    <xf numFmtId="0" fontId="6" fillId="2" borderId="1" xfId="16" applyFont="1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0" fontId="0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 vertical="top" wrapText="1"/>
    </xf>
    <xf numFmtId="0" fontId="0" fillId="0" borderId="1" xfId="0" applyFont="1" applyBorder="1" applyAlignment="1">
      <alignment horizontal="right" vertical="top" wrapText="1"/>
    </xf>
    <xf numFmtId="0" fontId="0" fillId="2" borderId="1" xfId="0" applyFont="1" applyFill="1" applyBorder="1" applyAlignment="1">
      <alignment horizontal="right" vertical="top" wrapText="1"/>
    </xf>
    <xf numFmtId="3" fontId="0" fillId="0" borderId="1" xfId="0" applyNumberFormat="1" applyFont="1" applyBorder="1" applyAlignment="1">
      <alignment horizontal="right" vertical="top" wrapText="1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 vertical="top"/>
    </xf>
    <xf numFmtId="0" fontId="0" fillId="0" borderId="0" xfId="0" applyFont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vertical="top" wrapText="1"/>
    </xf>
    <xf numFmtId="164" fontId="5" fillId="0" borderId="21" xfId="11" applyNumberFormat="1" applyFont="1" applyBorder="1" applyAlignment="1">
      <alignment vertical="top"/>
    </xf>
    <xf numFmtId="164" fontId="5" fillId="0" borderId="22" xfId="11" applyNumberFormat="1" applyFont="1" applyBorder="1" applyAlignment="1">
      <alignment vertical="top"/>
    </xf>
    <xf numFmtId="164" fontId="11" fillId="0" borderId="1" xfId="0" applyNumberFormat="1" applyFont="1" applyBorder="1" applyAlignment="1"/>
    <xf numFmtId="164" fontId="5" fillId="0" borderId="11" xfId="11" applyNumberFormat="1" applyFont="1" applyBorder="1" applyAlignment="1">
      <alignment vertical="top"/>
    </xf>
    <xf numFmtId="164" fontId="5" fillId="0" borderId="14" xfId="11" applyNumberFormat="1" applyFont="1" applyBorder="1" applyAlignment="1">
      <alignment vertical="top"/>
    </xf>
    <xf numFmtId="0" fontId="4" fillId="0" borderId="0" xfId="8"/>
    <xf numFmtId="0" fontId="22" fillId="0" borderId="1" xfId="0" applyFont="1" applyFill="1" applyBorder="1" applyAlignment="1">
      <alignment horizontal="center" vertical="top"/>
    </xf>
    <xf numFmtId="0" fontId="22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/>
    </xf>
    <xf numFmtId="0" fontId="22" fillId="0" borderId="1" xfId="0" applyFont="1" applyBorder="1" applyAlignment="1">
      <alignment vertical="top"/>
    </xf>
    <xf numFmtId="1" fontId="22" fillId="0" borderId="1" xfId="1" applyNumberFormat="1" applyFont="1" applyFill="1" applyBorder="1" applyAlignment="1">
      <alignment horizontal="right" vertical="top"/>
    </xf>
    <xf numFmtId="0" fontId="23" fillId="0" borderId="1" xfId="0" applyFont="1" applyFill="1" applyBorder="1" applyAlignment="1">
      <alignment vertical="top"/>
    </xf>
    <xf numFmtId="0" fontId="24" fillId="5" borderId="1" xfId="7" applyFont="1" applyFill="1" applyBorder="1" applyAlignment="1">
      <alignment vertical="top" wrapText="1"/>
    </xf>
    <xf numFmtId="0" fontId="24" fillId="5" borderId="1" xfId="7" applyFont="1" applyFill="1" applyBorder="1" applyAlignment="1">
      <alignment vertical="top"/>
    </xf>
    <xf numFmtId="0" fontId="23" fillId="5" borderId="1" xfId="0" applyFont="1" applyFill="1" applyBorder="1" applyAlignment="1">
      <alignment horizontal="center" vertical="top"/>
    </xf>
    <xf numFmtId="0" fontId="23" fillId="5" borderId="1" xfId="0" applyFont="1" applyFill="1" applyBorder="1" applyAlignment="1">
      <alignment vertical="top"/>
    </xf>
    <xf numFmtId="1" fontId="25" fillId="5" borderId="1" xfId="1" applyNumberFormat="1" applyFont="1" applyFill="1" applyBorder="1" applyAlignment="1">
      <alignment horizontal="right" vertical="top"/>
    </xf>
    <xf numFmtId="0" fontId="0" fillId="5" borderId="1" xfId="0" applyFill="1" applyBorder="1" applyAlignment="1">
      <alignment vertical="top"/>
    </xf>
    <xf numFmtId="0" fontId="0" fillId="5" borderId="0" xfId="0" applyFill="1"/>
    <xf numFmtId="1" fontId="23" fillId="5" borderId="1" xfId="1" applyNumberFormat="1" applyFont="1" applyFill="1" applyBorder="1" applyAlignment="1">
      <alignment horizontal="right" vertical="top"/>
    </xf>
    <xf numFmtId="0" fontId="21" fillId="0" borderId="0" xfId="0" applyFont="1"/>
    <xf numFmtId="0" fontId="0" fillId="5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0" fillId="5" borderId="1" xfId="0" applyFont="1" applyFill="1" applyBorder="1" applyAlignment="1">
      <alignment horizontal="right" vertical="top" wrapText="1"/>
    </xf>
    <xf numFmtId="0" fontId="0" fillId="5" borderId="1" xfId="0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1" fontId="23" fillId="5" borderId="1" xfId="0" applyNumberFormat="1" applyFont="1" applyFill="1" applyBorder="1" applyAlignment="1">
      <alignment horizontal="right" vertical="top"/>
    </xf>
    <xf numFmtId="0" fontId="0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/>
    </xf>
    <xf numFmtId="0" fontId="24" fillId="0" borderId="1" xfId="7" applyFont="1" applyBorder="1" applyAlignment="1">
      <alignment vertical="top" wrapText="1"/>
    </xf>
    <xf numFmtId="0" fontId="24" fillId="0" borderId="1" xfId="7" applyFont="1" applyBorder="1" applyAlignment="1">
      <alignment vertical="top"/>
    </xf>
    <xf numFmtId="0" fontId="23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vertical="top"/>
    </xf>
    <xf numFmtId="1" fontId="23" fillId="0" borderId="1" xfId="0" applyNumberFormat="1" applyFont="1" applyBorder="1" applyAlignment="1">
      <alignment horizontal="right" vertical="top"/>
    </xf>
    <xf numFmtId="0" fontId="0" fillId="5" borderId="1" xfId="0" applyFont="1" applyFill="1" applyBorder="1" applyAlignment="1">
      <alignment horizontal="center" vertical="top"/>
    </xf>
    <xf numFmtId="0" fontId="0" fillId="5" borderId="1" xfId="0" applyFont="1" applyFill="1" applyBorder="1" applyAlignment="1">
      <alignment horizontal="right" vertical="top"/>
    </xf>
    <xf numFmtId="0" fontId="25" fillId="5" borderId="1" xfId="0" applyFont="1" applyFill="1" applyBorder="1" applyAlignment="1">
      <alignment vertical="top"/>
    </xf>
    <xf numFmtId="1" fontId="26" fillId="5" borderId="1" xfId="0" applyNumberFormat="1" applyFont="1" applyFill="1" applyBorder="1" applyAlignment="1">
      <alignment horizontal="right" vertical="top"/>
    </xf>
    <xf numFmtId="0" fontId="21" fillId="5" borderId="1" xfId="0" applyFont="1" applyFill="1" applyBorder="1" applyAlignment="1">
      <alignment vertical="top"/>
    </xf>
    <xf numFmtId="0" fontId="0" fillId="0" borderId="0" xfId="0" applyFill="1"/>
    <xf numFmtId="0" fontId="0" fillId="0" borderId="0" xfId="0" applyAlignment="1">
      <alignment wrapText="1"/>
    </xf>
    <xf numFmtId="1" fontId="0" fillId="0" borderId="0" xfId="1" applyNumberFormat="1" applyFont="1" applyAlignment="1">
      <alignment horizontal="right"/>
    </xf>
    <xf numFmtId="164" fontId="0" fillId="0" borderId="0" xfId="0" applyNumberFormat="1"/>
    <xf numFmtId="10" fontId="4" fillId="0" borderId="1" xfId="2" applyNumberFormat="1" applyFont="1" applyBorder="1" applyAlignment="1">
      <alignment horizontal="center"/>
    </xf>
    <xf numFmtId="164" fontId="4" fillId="0" borderId="1" xfId="11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9" fillId="6" borderId="1" xfId="11" applyFont="1" applyFill="1" applyBorder="1" applyAlignment="1">
      <alignment horizontal="left" vertical="top"/>
    </xf>
    <xf numFmtId="0" fontId="27" fillId="6" borderId="1" xfId="0" applyFont="1" applyFill="1" applyBorder="1"/>
    <xf numFmtId="164" fontId="27" fillId="6" borderId="1" xfId="0" applyNumberFormat="1" applyFont="1" applyFill="1" applyBorder="1" applyAlignment="1">
      <alignment horizontal="center"/>
    </xf>
    <xf numFmtId="10" fontId="27" fillId="6" borderId="1" xfId="2" applyNumberFormat="1" applyFont="1" applyFill="1" applyBorder="1" applyAlignment="1">
      <alignment horizontal="center"/>
    </xf>
    <xf numFmtId="0" fontId="6" fillId="6" borderId="1" xfId="11" applyFont="1" applyFill="1" applyBorder="1" applyAlignment="1">
      <alignment horizontal="center" vertical="top"/>
    </xf>
    <xf numFmtId="0" fontId="7" fillId="0" borderId="5" xfId="12" applyFont="1" applyBorder="1" applyAlignment="1">
      <alignment horizontal="center" wrapText="1"/>
    </xf>
    <xf numFmtId="0" fontId="7" fillId="0" borderId="19" xfId="12" applyFont="1" applyBorder="1" applyAlignment="1">
      <alignment horizontal="center" wrapText="1"/>
    </xf>
    <xf numFmtId="0" fontId="7" fillId="0" borderId="6" xfId="12" applyFont="1" applyBorder="1" applyAlignment="1">
      <alignment horizontal="center" wrapText="1"/>
    </xf>
    <xf numFmtId="0" fontId="7" fillId="3" borderId="7" xfId="12" applyFont="1" applyFill="1" applyBorder="1" applyAlignment="1">
      <alignment horizontal="left" vertical="top"/>
    </xf>
    <xf numFmtId="164" fontId="5" fillId="0" borderId="8" xfId="12" applyNumberFormat="1" applyFont="1" applyBorder="1" applyAlignment="1">
      <alignment horizontal="right" vertical="top"/>
    </xf>
    <xf numFmtId="164" fontId="5" fillId="0" borderId="20" xfId="12" applyNumberFormat="1" applyFont="1" applyBorder="1" applyAlignment="1">
      <alignment horizontal="right" vertical="top"/>
    </xf>
    <xf numFmtId="164" fontId="5" fillId="0" borderId="9" xfId="12" applyNumberFormat="1" applyFont="1" applyBorder="1" applyAlignment="1">
      <alignment horizontal="right" vertical="top"/>
    </xf>
    <xf numFmtId="0" fontId="7" fillId="3" borderId="10" xfId="12" applyFont="1" applyFill="1" applyBorder="1" applyAlignment="1">
      <alignment horizontal="left" vertical="top"/>
    </xf>
    <xf numFmtId="164" fontId="5" fillId="0" borderId="11" xfId="12" applyNumberFormat="1" applyFont="1" applyBorder="1" applyAlignment="1">
      <alignment horizontal="right" vertical="top"/>
    </xf>
    <xf numFmtId="164" fontId="5" fillId="0" borderId="21" xfId="12" applyNumberFormat="1" applyFont="1" applyBorder="1" applyAlignment="1">
      <alignment horizontal="right" vertical="top"/>
    </xf>
    <xf numFmtId="164" fontId="5" fillId="0" borderId="12" xfId="12" applyNumberFormat="1" applyFont="1" applyBorder="1" applyAlignment="1">
      <alignment horizontal="right" vertical="top"/>
    </xf>
    <xf numFmtId="0" fontId="7" fillId="3" borderId="13" xfId="12" applyFont="1" applyFill="1" applyBorder="1" applyAlignment="1">
      <alignment horizontal="left" vertical="top"/>
    </xf>
    <xf numFmtId="164" fontId="5" fillId="0" borderId="14" xfId="12" applyNumberFormat="1" applyFont="1" applyBorder="1" applyAlignment="1">
      <alignment horizontal="right" vertical="top"/>
    </xf>
    <xf numFmtId="164" fontId="5" fillId="0" borderId="22" xfId="12" applyNumberFormat="1" applyFont="1" applyBorder="1" applyAlignment="1">
      <alignment horizontal="right" vertical="top"/>
    </xf>
    <xf numFmtId="164" fontId="5" fillId="0" borderId="15" xfId="12" applyNumberFormat="1" applyFont="1" applyBorder="1" applyAlignment="1">
      <alignment horizontal="right" vertical="top"/>
    </xf>
    <xf numFmtId="10" fontId="0" fillId="0" borderId="1" xfId="2" applyNumberFormat="1" applyFont="1" applyBorder="1"/>
    <xf numFmtId="0" fontId="14" fillId="0" borderId="23" xfId="8" applyFont="1" applyBorder="1" applyAlignment="1">
      <alignment horizontal="center" wrapText="1"/>
    </xf>
    <xf numFmtId="0" fontId="14" fillId="0" borderId="24" xfId="8" applyFont="1" applyBorder="1" applyAlignment="1">
      <alignment horizontal="center" wrapText="1"/>
    </xf>
    <xf numFmtId="0" fontId="14" fillId="0" borderId="25" xfId="8" applyFont="1" applyBorder="1" applyAlignment="1">
      <alignment horizontal="center" wrapText="1"/>
    </xf>
    <xf numFmtId="0" fontId="14" fillId="3" borderId="26" xfId="8" applyFont="1" applyFill="1" applyBorder="1" applyAlignment="1">
      <alignment horizontal="left" vertical="top" wrapText="1"/>
    </xf>
    <xf numFmtId="165" fontId="7" fillId="0" borderId="27" xfId="8" applyNumberFormat="1" applyFont="1" applyBorder="1" applyAlignment="1">
      <alignment horizontal="right" vertical="top"/>
    </xf>
    <xf numFmtId="164" fontId="7" fillId="0" borderId="28" xfId="8" applyNumberFormat="1" applyFont="1" applyBorder="1" applyAlignment="1">
      <alignment horizontal="right" vertical="top"/>
    </xf>
    <xf numFmtId="165" fontId="7" fillId="0" borderId="28" xfId="8" applyNumberFormat="1" applyFont="1" applyBorder="1" applyAlignment="1">
      <alignment horizontal="right" vertical="top"/>
    </xf>
    <xf numFmtId="165" fontId="7" fillId="0" borderId="29" xfId="8" applyNumberFormat="1" applyFont="1" applyBorder="1" applyAlignment="1">
      <alignment horizontal="right" vertical="top"/>
    </xf>
    <xf numFmtId="0" fontId="14" fillId="3" borderId="30" xfId="8" applyFont="1" applyFill="1" applyBorder="1" applyAlignment="1">
      <alignment horizontal="left" vertical="top" wrapText="1"/>
    </xf>
    <xf numFmtId="165" fontId="7" fillId="0" borderId="31" xfId="8" applyNumberFormat="1" applyFont="1" applyBorder="1" applyAlignment="1">
      <alignment horizontal="right" vertical="top"/>
    </xf>
    <xf numFmtId="164" fontId="7" fillId="0" borderId="32" xfId="8" applyNumberFormat="1" applyFont="1" applyBorder="1" applyAlignment="1">
      <alignment horizontal="right" vertical="top"/>
    </xf>
    <xf numFmtId="165" fontId="7" fillId="0" borderId="32" xfId="8" applyNumberFormat="1" applyFont="1" applyBorder="1" applyAlignment="1">
      <alignment horizontal="right" vertical="top"/>
    </xf>
    <xf numFmtId="0" fontId="7" fillId="0" borderId="32" xfId="8" applyFont="1" applyBorder="1" applyAlignment="1">
      <alignment horizontal="left" vertical="top" wrapText="1"/>
    </xf>
    <xf numFmtId="0" fontId="7" fillId="0" borderId="33" xfId="8" applyFont="1" applyBorder="1" applyAlignment="1">
      <alignment horizontal="left" vertical="top" wrapText="1"/>
    </xf>
    <xf numFmtId="0" fontId="14" fillId="3" borderId="34" xfId="8" applyFont="1" applyFill="1" applyBorder="1" applyAlignment="1">
      <alignment horizontal="left" vertical="top" wrapText="1"/>
    </xf>
    <xf numFmtId="165" fontId="7" fillId="0" borderId="35" xfId="8" applyNumberFormat="1" applyFont="1" applyBorder="1" applyAlignment="1">
      <alignment horizontal="right" vertical="top"/>
    </xf>
    <xf numFmtId="164" fontId="7" fillId="0" borderId="36" xfId="8" applyNumberFormat="1" applyFont="1" applyBorder="1" applyAlignment="1">
      <alignment horizontal="right" vertical="top"/>
    </xf>
    <xf numFmtId="0" fontId="7" fillId="0" borderId="36" xfId="8" applyFont="1" applyBorder="1" applyAlignment="1">
      <alignment horizontal="left" vertical="top" wrapText="1"/>
    </xf>
    <xf numFmtId="0" fontId="7" fillId="0" borderId="37" xfId="8" applyFont="1" applyBorder="1" applyAlignment="1">
      <alignment horizontal="left" vertical="top" wrapText="1"/>
    </xf>
    <xf numFmtId="0" fontId="4" fillId="0" borderId="0" xfId="18"/>
    <xf numFmtId="0" fontId="4" fillId="0" borderId="0" xfId="10"/>
    <xf numFmtId="0" fontId="14" fillId="0" borderId="23" xfId="10" applyFont="1" applyBorder="1" applyAlignment="1">
      <alignment horizontal="center" wrapText="1"/>
    </xf>
    <xf numFmtId="0" fontId="14" fillId="0" borderId="24" xfId="10" applyFont="1" applyBorder="1" applyAlignment="1">
      <alignment horizontal="center" wrapText="1"/>
    </xf>
    <xf numFmtId="0" fontId="14" fillId="0" borderId="25" xfId="10" applyFont="1" applyBorder="1" applyAlignment="1">
      <alignment horizontal="center" wrapText="1"/>
    </xf>
    <xf numFmtId="0" fontId="14" fillId="3" borderId="26" xfId="10" applyFont="1" applyFill="1" applyBorder="1" applyAlignment="1">
      <alignment horizontal="left" vertical="top" wrapText="1"/>
    </xf>
    <xf numFmtId="165" fontId="7" fillId="0" borderId="27" xfId="10" applyNumberFormat="1" applyFont="1" applyBorder="1" applyAlignment="1">
      <alignment horizontal="right" vertical="top"/>
    </xf>
    <xf numFmtId="164" fontId="7" fillId="0" borderId="28" xfId="10" applyNumberFormat="1" applyFont="1" applyBorder="1" applyAlignment="1">
      <alignment horizontal="right" vertical="top"/>
    </xf>
    <xf numFmtId="165" fontId="7" fillId="0" borderId="28" xfId="10" applyNumberFormat="1" applyFont="1" applyBorder="1" applyAlignment="1">
      <alignment horizontal="right" vertical="top"/>
    </xf>
    <xf numFmtId="165" fontId="7" fillId="0" borderId="29" xfId="10" applyNumberFormat="1" applyFont="1" applyBorder="1" applyAlignment="1">
      <alignment horizontal="right" vertical="top"/>
    </xf>
    <xf numFmtId="0" fontId="14" fillId="3" borderId="30" xfId="10" applyFont="1" applyFill="1" applyBorder="1" applyAlignment="1">
      <alignment horizontal="left" vertical="top" wrapText="1"/>
    </xf>
    <xf numFmtId="165" fontId="7" fillId="0" borderId="31" xfId="10" applyNumberFormat="1" applyFont="1" applyBorder="1" applyAlignment="1">
      <alignment horizontal="right" vertical="top"/>
    </xf>
    <xf numFmtId="164" fontId="7" fillId="0" borderId="32" xfId="10" applyNumberFormat="1" applyFont="1" applyBorder="1" applyAlignment="1">
      <alignment horizontal="right" vertical="top"/>
    </xf>
    <xf numFmtId="165" fontId="7" fillId="0" borderId="32" xfId="10" applyNumberFormat="1" applyFont="1" applyBorder="1" applyAlignment="1">
      <alignment horizontal="right" vertical="top"/>
    </xf>
    <xf numFmtId="0" fontId="7" fillId="0" borderId="32" xfId="10" applyFont="1" applyBorder="1" applyAlignment="1">
      <alignment horizontal="left" vertical="top" wrapText="1"/>
    </xf>
    <xf numFmtId="0" fontId="7" fillId="0" borderId="33" xfId="10" applyFont="1" applyBorder="1" applyAlignment="1">
      <alignment horizontal="left" vertical="top" wrapText="1"/>
    </xf>
    <xf numFmtId="0" fontId="14" fillId="3" borderId="34" xfId="10" applyFont="1" applyFill="1" applyBorder="1" applyAlignment="1">
      <alignment horizontal="left" vertical="top" wrapText="1"/>
    </xf>
    <xf numFmtId="165" fontId="7" fillId="0" borderId="35" xfId="10" applyNumberFormat="1" applyFont="1" applyBorder="1" applyAlignment="1">
      <alignment horizontal="right" vertical="top"/>
    </xf>
    <xf numFmtId="164" fontId="7" fillId="0" borderId="36" xfId="10" applyNumberFormat="1" applyFont="1" applyBorder="1" applyAlignment="1">
      <alignment horizontal="right" vertical="top"/>
    </xf>
    <xf numFmtId="0" fontId="7" fillId="0" borderId="36" xfId="10" applyFont="1" applyBorder="1" applyAlignment="1">
      <alignment horizontal="left" vertical="top" wrapText="1"/>
    </xf>
    <xf numFmtId="0" fontId="7" fillId="0" borderId="37" xfId="10" applyFont="1" applyBorder="1" applyAlignment="1">
      <alignment horizontal="left" vertical="top" wrapText="1"/>
    </xf>
    <xf numFmtId="0" fontId="29" fillId="6" borderId="16" xfId="11" applyFont="1" applyFill="1" applyBorder="1" applyAlignment="1">
      <alignment horizontal="center" vertical="top" wrapText="1"/>
    </xf>
    <xf numFmtId="0" fontId="30" fillId="6" borderId="1" xfId="11" applyFont="1" applyFill="1" applyBorder="1" applyAlignment="1">
      <alignment horizontal="center" vertical="top"/>
    </xf>
    <xf numFmtId="164" fontId="30" fillId="0" borderId="1" xfId="11" applyNumberFormat="1" applyFont="1" applyBorder="1" applyAlignment="1">
      <alignment horizontal="center" vertical="top"/>
    </xf>
    <xf numFmtId="0" fontId="31" fillId="6" borderId="1" xfId="0" applyFont="1" applyFill="1" applyBorder="1" applyAlignment="1">
      <alignment horizontal="center"/>
    </xf>
    <xf numFmtId="164" fontId="31" fillId="6" borderId="1" xfId="0" applyNumberFormat="1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3" fillId="0" borderId="5" xfId="12" applyFont="1" applyBorder="1" applyAlignment="1">
      <alignment horizontal="center" wrapText="1"/>
    </xf>
    <xf numFmtId="0" fontId="33" fillId="0" borderId="19" xfId="12" applyFont="1" applyBorder="1" applyAlignment="1">
      <alignment horizontal="center" wrapText="1"/>
    </xf>
    <xf numFmtId="0" fontId="33" fillId="0" borderId="6" xfId="12" applyFont="1" applyBorder="1" applyAlignment="1">
      <alignment horizontal="center" wrapText="1"/>
    </xf>
    <xf numFmtId="0" fontId="30" fillId="0" borderId="1" xfId="3" applyFont="1" applyBorder="1" applyAlignment="1">
      <alignment horizontal="left" vertical="top"/>
    </xf>
    <xf numFmtId="164" fontId="34" fillId="0" borderId="8" xfId="12" applyNumberFormat="1" applyFont="1" applyBorder="1" applyAlignment="1">
      <alignment horizontal="right" vertical="top"/>
    </xf>
    <xf numFmtId="164" fontId="34" fillId="0" borderId="20" xfId="12" applyNumberFormat="1" applyFont="1" applyBorder="1" applyAlignment="1">
      <alignment horizontal="right" vertical="top"/>
    </xf>
    <xf numFmtId="164" fontId="34" fillId="0" borderId="9" xfId="12" applyNumberFormat="1" applyFont="1" applyBorder="1" applyAlignment="1">
      <alignment horizontal="right" vertical="top"/>
    </xf>
    <xf numFmtId="164" fontId="34" fillId="0" borderId="11" xfId="12" applyNumberFormat="1" applyFont="1" applyBorder="1" applyAlignment="1">
      <alignment horizontal="right" vertical="top"/>
    </xf>
    <xf numFmtId="164" fontId="34" fillId="0" borderId="21" xfId="12" applyNumberFormat="1" applyFont="1" applyBorder="1" applyAlignment="1">
      <alignment horizontal="right" vertical="top"/>
    </xf>
    <xf numFmtId="164" fontId="34" fillId="0" borderId="12" xfId="12" applyNumberFormat="1" applyFont="1" applyBorder="1" applyAlignment="1">
      <alignment horizontal="right" vertical="top"/>
    </xf>
    <xf numFmtId="164" fontId="34" fillId="0" borderId="14" xfId="12" applyNumberFormat="1" applyFont="1" applyBorder="1" applyAlignment="1">
      <alignment horizontal="right" vertical="top"/>
    </xf>
    <xf numFmtId="164" fontId="34" fillId="0" borderId="22" xfId="12" applyNumberFormat="1" applyFont="1" applyBorder="1" applyAlignment="1">
      <alignment horizontal="right" vertical="top"/>
    </xf>
    <xf numFmtId="164" fontId="34" fillId="0" borderId="15" xfId="12" applyNumberFormat="1" applyFont="1" applyBorder="1" applyAlignment="1">
      <alignment horizontal="right" vertical="top"/>
    </xf>
    <xf numFmtId="0" fontId="14" fillId="0" borderId="1" xfId="18" applyFont="1" applyBorder="1" applyAlignment="1">
      <alignment horizontal="center" wrapText="1"/>
    </xf>
    <xf numFmtId="0" fontId="14" fillId="3" borderId="1" xfId="18" applyFont="1" applyFill="1" applyBorder="1" applyAlignment="1">
      <alignment horizontal="left" vertical="top" wrapText="1"/>
    </xf>
    <xf numFmtId="165" fontId="7" fillId="0" borderId="1" xfId="18" applyNumberFormat="1" applyFont="1" applyBorder="1" applyAlignment="1">
      <alignment horizontal="right" vertical="top"/>
    </xf>
    <xf numFmtId="164" fontId="7" fillId="0" borderId="1" xfId="18" applyNumberFormat="1" applyFont="1" applyBorder="1" applyAlignment="1">
      <alignment horizontal="right" vertical="top"/>
    </xf>
    <xf numFmtId="0" fontId="7" fillId="0" borderId="1" xfId="18" applyFont="1" applyBorder="1" applyAlignment="1">
      <alignment horizontal="left" vertical="top" wrapText="1"/>
    </xf>
    <xf numFmtId="0" fontId="14" fillId="0" borderId="1" xfId="18" applyFont="1" applyBorder="1" applyAlignment="1">
      <alignment horizontal="center"/>
    </xf>
    <xf numFmtId="0" fontId="14" fillId="3" borderId="1" xfId="18" applyFont="1" applyFill="1" applyBorder="1" applyAlignment="1">
      <alignment horizontal="left" vertical="top"/>
    </xf>
    <xf numFmtId="166" fontId="7" fillId="0" borderId="1" xfId="18" applyNumberFormat="1" applyFont="1" applyBorder="1" applyAlignment="1">
      <alignment horizontal="right" vertical="top"/>
    </xf>
    <xf numFmtId="169" fontId="34" fillId="0" borderId="8" xfId="1" applyNumberFormat="1" applyFont="1" applyBorder="1" applyAlignment="1">
      <alignment horizontal="right" vertical="top"/>
    </xf>
    <xf numFmtId="169" fontId="34" fillId="0" borderId="20" xfId="1" applyNumberFormat="1" applyFont="1" applyBorder="1" applyAlignment="1">
      <alignment horizontal="right" vertical="top"/>
    </xf>
    <xf numFmtId="169" fontId="34" fillId="0" borderId="11" xfId="1" applyNumberFormat="1" applyFont="1" applyBorder="1" applyAlignment="1">
      <alignment horizontal="right" vertical="top"/>
    </xf>
    <xf numFmtId="169" fontId="34" fillId="0" borderId="21" xfId="1" applyNumberFormat="1" applyFont="1" applyBorder="1" applyAlignment="1">
      <alignment horizontal="right" vertical="top"/>
    </xf>
    <xf numFmtId="169" fontId="34" fillId="0" borderId="14" xfId="1" applyNumberFormat="1" applyFont="1" applyBorder="1" applyAlignment="1">
      <alignment horizontal="right" vertical="top"/>
    </xf>
    <xf numFmtId="169" fontId="34" fillId="0" borderId="22" xfId="1" applyNumberFormat="1" applyFont="1" applyBorder="1" applyAlignment="1">
      <alignment horizontal="right" vertical="top"/>
    </xf>
    <xf numFmtId="0" fontId="7" fillId="0" borderId="52" xfId="12" applyFont="1" applyBorder="1" applyAlignment="1">
      <alignment horizontal="center" vertical="top" wrapText="1"/>
    </xf>
    <xf numFmtId="0" fontId="7" fillId="0" borderId="46" xfId="12" applyFont="1" applyBorder="1" applyAlignment="1">
      <alignment horizontal="center" vertical="top" wrapText="1"/>
    </xf>
    <xf numFmtId="0" fontId="7" fillId="3" borderId="49" xfId="12" applyFont="1" applyFill="1" applyBorder="1" applyAlignment="1">
      <alignment vertical="top" wrapText="1"/>
    </xf>
    <xf numFmtId="164" fontId="5" fillId="0" borderId="49" xfId="12" applyNumberFormat="1" applyFont="1" applyBorder="1" applyAlignment="1">
      <alignment horizontal="right" vertical="top"/>
    </xf>
    <xf numFmtId="0" fontId="7" fillId="3" borderId="0" xfId="12" applyFont="1" applyFill="1" applyBorder="1" applyAlignment="1">
      <alignment vertical="top" wrapText="1"/>
    </xf>
    <xf numFmtId="164" fontId="5" fillId="0" borderId="0" xfId="12" applyNumberFormat="1" applyFont="1" applyBorder="1" applyAlignment="1">
      <alignment horizontal="right" vertical="top"/>
    </xf>
    <xf numFmtId="0" fontId="7" fillId="3" borderId="50" xfId="12" applyFont="1" applyFill="1" applyBorder="1" applyAlignment="1">
      <alignment vertical="top" wrapText="1"/>
    </xf>
    <xf numFmtId="164" fontId="5" fillId="0" borderId="50" xfId="12" applyNumberFormat="1" applyFont="1" applyBorder="1" applyAlignment="1">
      <alignment horizontal="right" vertical="top"/>
    </xf>
    <xf numFmtId="0" fontId="7" fillId="0" borderId="47" xfId="12" applyFont="1" applyBorder="1" applyAlignment="1">
      <alignment vertical="center" wrapText="1"/>
    </xf>
    <xf numFmtId="0" fontId="4" fillId="0" borderId="0" xfId="8" applyFont="1"/>
    <xf numFmtId="0" fontId="9" fillId="0" borderId="1" xfId="8" applyFont="1" applyBorder="1" applyAlignment="1">
      <alignment horizontal="center" wrapText="1"/>
    </xf>
    <xf numFmtId="165" fontId="9" fillId="0" borderId="1" xfId="8" applyNumberFormat="1" applyFont="1" applyBorder="1" applyAlignment="1">
      <alignment vertical="top"/>
    </xf>
    <xf numFmtId="0" fontId="9" fillId="0" borderId="1" xfId="8" applyFont="1" applyBorder="1" applyAlignment="1">
      <alignment horizontal="center"/>
    </xf>
    <xf numFmtId="0" fontId="9" fillId="0" borderId="1" xfId="8" applyFont="1" applyBorder="1" applyAlignment="1">
      <alignment vertical="top" wrapText="1"/>
    </xf>
    <xf numFmtId="0" fontId="9" fillId="3" borderId="1" xfId="8" applyFont="1" applyFill="1" applyBorder="1" applyAlignment="1">
      <alignment horizontal="left" vertical="top"/>
    </xf>
    <xf numFmtId="166" fontId="9" fillId="0" borderId="1" xfId="8" applyNumberFormat="1" applyFont="1" applyBorder="1" applyAlignment="1">
      <alignment horizontal="right" vertical="top"/>
    </xf>
    <xf numFmtId="43" fontId="2" fillId="0" borderId="0" xfId="1" applyFont="1"/>
    <xf numFmtId="43" fontId="7" fillId="0" borderId="28" xfId="1" applyFont="1" applyBorder="1" applyAlignment="1">
      <alignment horizontal="right" vertical="top"/>
    </xf>
    <xf numFmtId="43" fontId="7" fillId="0" borderId="32" xfId="1" applyFont="1" applyBorder="1" applyAlignment="1">
      <alignment horizontal="right" vertical="top"/>
    </xf>
    <xf numFmtId="164" fontId="0" fillId="0" borderId="0" xfId="0" applyNumberFormat="1" applyAlignment="1">
      <alignment horizontal="right"/>
    </xf>
    <xf numFmtId="0" fontId="36" fillId="7" borderId="56" xfId="0" applyFont="1" applyFill="1" applyBorder="1" applyAlignment="1">
      <alignment horizontal="center" vertical="center" wrapText="1"/>
    </xf>
    <xf numFmtId="0" fontId="36" fillId="8" borderId="56" xfId="0" applyFont="1" applyFill="1" applyBorder="1" applyAlignment="1">
      <alignment horizontal="center" vertical="center" wrapText="1"/>
    </xf>
    <xf numFmtId="0" fontId="38" fillId="7" borderId="56" xfId="0" applyFont="1" applyFill="1" applyBorder="1" applyAlignment="1">
      <alignment horizontal="right" vertical="center" wrapText="1"/>
    </xf>
    <xf numFmtId="0" fontId="23" fillId="7" borderId="56" xfId="0" applyFont="1" applyFill="1" applyBorder="1" applyAlignment="1">
      <alignment vertical="center" wrapText="1"/>
    </xf>
    <xf numFmtId="0" fontId="4" fillId="0" borderId="0" xfId="9"/>
    <xf numFmtId="0" fontId="4" fillId="0" borderId="60" xfId="9" applyBorder="1"/>
    <xf numFmtId="0" fontId="2" fillId="0" borderId="60" xfId="0" applyFont="1" applyBorder="1"/>
    <xf numFmtId="0" fontId="14" fillId="0" borderId="60" xfId="9" applyFont="1" applyBorder="1" applyAlignment="1">
      <alignment horizontal="center" wrapText="1"/>
    </xf>
    <xf numFmtId="0" fontId="14" fillId="3" borderId="61" xfId="9" applyFont="1" applyFill="1" applyBorder="1" applyAlignment="1">
      <alignment horizontal="left" vertical="top" wrapText="1"/>
    </xf>
    <xf numFmtId="0" fontId="7" fillId="0" borderId="61" xfId="9" applyFont="1" applyBorder="1" applyAlignment="1">
      <alignment horizontal="right" vertical="top"/>
    </xf>
    <xf numFmtId="164" fontId="7" fillId="0" borderId="61" xfId="9" applyNumberFormat="1" applyFont="1" applyBorder="1" applyAlignment="1">
      <alignment horizontal="right" vertical="top"/>
    </xf>
    <xf numFmtId="165" fontId="7" fillId="0" borderId="61" xfId="9" applyNumberFormat="1" applyFont="1" applyBorder="1" applyAlignment="1">
      <alignment horizontal="right" vertical="top"/>
    </xf>
    <xf numFmtId="0" fontId="14" fillId="3" borderId="0" xfId="9" applyFont="1" applyFill="1" applyBorder="1" applyAlignment="1">
      <alignment horizontal="left" vertical="top" wrapText="1"/>
    </xf>
    <xf numFmtId="165" fontId="7" fillId="0" borderId="0" xfId="9" applyNumberFormat="1" applyFont="1" applyBorder="1" applyAlignment="1">
      <alignment horizontal="right" vertical="top"/>
    </xf>
    <xf numFmtId="164" fontId="7" fillId="0" borderId="0" xfId="9" applyNumberFormat="1" applyFont="1" applyBorder="1" applyAlignment="1">
      <alignment horizontal="right" vertical="top"/>
    </xf>
    <xf numFmtId="0" fontId="7" fillId="0" borderId="0" xfId="9" applyFont="1" applyBorder="1" applyAlignment="1">
      <alignment horizontal="left" vertical="top" wrapText="1"/>
    </xf>
    <xf numFmtId="0" fontId="14" fillId="3" borderId="62" xfId="9" applyFont="1" applyFill="1" applyBorder="1" applyAlignment="1">
      <alignment horizontal="left" vertical="top" wrapText="1"/>
    </xf>
    <xf numFmtId="164" fontId="7" fillId="0" borderId="62" xfId="9" applyNumberFormat="1" applyFont="1" applyBorder="1" applyAlignment="1">
      <alignment horizontal="right" vertical="top"/>
    </xf>
    <xf numFmtId="0" fontId="7" fillId="0" borderId="62" xfId="9" applyFont="1" applyBorder="1" applyAlignment="1">
      <alignment horizontal="left" vertical="top" wrapText="1"/>
    </xf>
    <xf numFmtId="0" fontId="4" fillId="0" borderId="62" xfId="9" applyBorder="1"/>
    <xf numFmtId="0" fontId="2" fillId="0" borderId="62" xfId="0" applyFont="1" applyBorder="1"/>
    <xf numFmtId="164" fontId="31" fillId="0" borderId="1" xfId="0" applyNumberFormat="1" applyFont="1" applyBorder="1" applyAlignment="1">
      <alignment horizontal="center"/>
    </xf>
    <xf numFmtId="0" fontId="12" fillId="0" borderId="1" xfId="4" applyFont="1" applyBorder="1" applyAlignment="1">
      <alignment horizontal="center" wrapText="1"/>
    </xf>
    <xf numFmtId="0" fontId="4" fillId="0" borderId="0" xfId="8"/>
    <xf numFmtId="164" fontId="31" fillId="0" borderId="1" xfId="0" applyNumberFormat="1" applyFont="1" applyBorder="1" applyAlignment="1">
      <alignment horizontal="center"/>
    </xf>
    <xf numFmtId="0" fontId="6" fillId="6" borderId="1" xfId="11" applyFont="1" applyFill="1" applyBorder="1" applyAlignment="1">
      <alignment horizontal="center" vertical="top"/>
    </xf>
    <xf numFmtId="0" fontId="8" fillId="6" borderId="1" xfId="11" applyFont="1" applyFill="1" applyBorder="1" applyAlignment="1">
      <alignment horizontal="center" vertical="top"/>
    </xf>
    <xf numFmtId="0" fontId="8" fillId="6" borderId="1" xfId="11" applyFont="1" applyFill="1" applyBorder="1" applyAlignment="1">
      <alignment horizontal="center" vertical="top" wrapText="1"/>
    </xf>
    <xf numFmtId="0" fontId="8" fillId="6" borderId="51" xfId="11" applyFont="1" applyFill="1" applyBorder="1" applyAlignment="1">
      <alignment horizontal="center" vertical="top"/>
    </xf>
    <xf numFmtId="0" fontId="8" fillId="6" borderId="46" xfId="11" applyFont="1" applyFill="1" applyBorder="1" applyAlignment="1">
      <alignment horizontal="center" vertical="top"/>
    </xf>
    <xf numFmtId="0" fontId="29" fillId="6" borderId="51" xfId="11" applyFont="1" applyFill="1" applyBorder="1" applyAlignment="1">
      <alignment horizontal="center" vertical="top" wrapText="1"/>
    </xf>
    <xf numFmtId="0" fontId="29" fillId="6" borderId="46" xfId="11" applyFont="1" applyFill="1" applyBorder="1" applyAlignment="1">
      <alignment horizontal="center" vertical="top" wrapText="1"/>
    </xf>
    <xf numFmtId="0" fontId="29" fillId="6" borderId="1" xfId="11" applyFont="1" applyFill="1" applyBorder="1" applyAlignment="1">
      <alignment horizontal="center" vertical="top" wrapText="1"/>
    </xf>
    <xf numFmtId="0" fontId="6" fillId="6" borderId="51" xfId="11" applyFont="1" applyFill="1" applyBorder="1" applyAlignment="1">
      <alignment horizontal="center" vertical="top"/>
    </xf>
    <xf numFmtId="0" fontId="6" fillId="6" borderId="52" xfId="11" applyFont="1" applyFill="1" applyBorder="1" applyAlignment="1">
      <alignment horizontal="center" vertical="top"/>
    </xf>
    <xf numFmtId="0" fontId="6" fillId="6" borderId="46" xfId="11" applyFont="1" applyFill="1" applyBorder="1" applyAlignment="1">
      <alignment horizontal="center" vertical="top"/>
    </xf>
    <xf numFmtId="0" fontId="6" fillId="0" borderId="1" xfId="3" applyFont="1" applyBorder="1" applyAlignment="1">
      <alignment horizontal="center" vertical="top" wrapText="1"/>
    </xf>
    <xf numFmtId="0" fontId="6" fillId="0" borderId="1" xfId="3" applyFont="1" applyBorder="1" applyAlignment="1">
      <alignment horizontal="center" wrapText="1"/>
    </xf>
    <xf numFmtId="0" fontId="6" fillId="0" borderId="1" xfId="3" applyFont="1" applyBorder="1" applyAlignment="1">
      <alignment horizontal="center" vertical="center"/>
    </xf>
    <xf numFmtId="0" fontId="7" fillId="3" borderId="7" xfId="12" applyFont="1" applyFill="1" applyBorder="1" applyAlignment="1">
      <alignment horizontal="left" vertical="top" wrapText="1"/>
    </xf>
    <xf numFmtId="0" fontId="7" fillId="3" borderId="10" xfId="12" applyFont="1" applyFill="1" applyBorder="1" applyAlignment="1">
      <alignment horizontal="left" vertical="top" wrapText="1"/>
    </xf>
    <xf numFmtId="0" fontId="7" fillId="3" borderId="13" xfId="12" applyFont="1" applyFill="1" applyBorder="1" applyAlignment="1">
      <alignment horizontal="left" vertical="top" wrapText="1"/>
    </xf>
    <xf numFmtId="0" fontId="7" fillId="0" borderId="47" xfId="12" applyFont="1" applyBorder="1" applyAlignment="1">
      <alignment horizontal="center" vertical="center" wrapText="1"/>
    </xf>
    <xf numFmtId="0" fontId="7" fillId="0" borderId="48" xfId="12" applyFont="1" applyBorder="1" applyAlignment="1">
      <alignment horizontal="center" vertical="center" wrapText="1"/>
    </xf>
    <xf numFmtId="0" fontId="7" fillId="0" borderId="0" xfId="12" applyFont="1" applyBorder="1" applyAlignment="1">
      <alignment horizontal="left" wrapText="1"/>
    </xf>
    <xf numFmtId="0" fontId="7" fillId="0" borderId="4" xfId="12" applyFont="1" applyBorder="1" applyAlignment="1">
      <alignment horizontal="left" wrapText="1"/>
    </xf>
    <xf numFmtId="0" fontId="7" fillId="0" borderId="2" xfId="12" applyFont="1" applyBorder="1" applyAlignment="1">
      <alignment horizontal="center" wrapText="1"/>
    </xf>
    <xf numFmtId="0" fontId="7" fillId="0" borderId="18" xfId="12" applyFont="1" applyBorder="1" applyAlignment="1">
      <alignment horizontal="center" wrapText="1"/>
    </xf>
    <xf numFmtId="0" fontId="7" fillId="0" borderId="3" xfId="12" applyFont="1" applyBorder="1" applyAlignment="1">
      <alignment horizontal="center" wrapText="1"/>
    </xf>
    <xf numFmtId="0" fontId="7" fillId="0" borderId="2" xfId="12" applyFont="1" applyBorder="1" applyAlignment="1">
      <alignment horizontal="center"/>
    </xf>
    <xf numFmtId="0" fontId="7" fillId="0" borderId="18" xfId="12" applyFont="1" applyBorder="1" applyAlignment="1">
      <alignment horizontal="center"/>
    </xf>
    <xf numFmtId="0" fontId="7" fillId="0" borderId="52" xfId="12" applyFont="1" applyBorder="1" applyAlignment="1">
      <alignment horizontal="center" wrapText="1"/>
    </xf>
    <xf numFmtId="0" fontId="7" fillId="0" borderId="46" xfId="12" applyFont="1" applyBorder="1" applyAlignment="1">
      <alignment horizontal="center" wrapText="1"/>
    </xf>
    <xf numFmtId="0" fontId="33" fillId="0" borderId="2" xfId="12" applyFont="1" applyBorder="1" applyAlignment="1">
      <alignment horizontal="center" wrapText="1"/>
    </xf>
    <xf numFmtId="0" fontId="33" fillId="0" borderId="18" xfId="12" applyFont="1" applyBorder="1" applyAlignment="1">
      <alignment horizontal="center" wrapText="1"/>
    </xf>
    <xf numFmtId="0" fontId="33" fillId="0" borderId="3" xfId="12" applyFont="1" applyBorder="1" applyAlignment="1">
      <alignment horizontal="center" wrapText="1"/>
    </xf>
    <xf numFmtId="0" fontId="32" fillId="0" borderId="1" xfId="3" applyFont="1" applyBorder="1" applyAlignment="1">
      <alignment horizontal="center" vertical="top" wrapText="1"/>
    </xf>
    <xf numFmtId="0" fontId="12" fillId="0" borderId="1" xfId="4" applyFont="1" applyBorder="1" applyAlignment="1">
      <alignment horizontal="center" wrapText="1"/>
    </xf>
    <xf numFmtId="0" fontId="14" fillId="0" borderId="4" xfId="8" applyFont="1" applyBorder="1" applyAlignment="1">
      <alignment horizontal="left" wrapText="1"/>
    </xf>
    <xf numFmtId="0" fontId="35" fillId="0" borderId="53" xfId="0" applyFont="1" applyBorder="1" applyAlignment="1">
      <alignment horizontal="center" vertical="center" wrapText="1"/>
    </xf>
    <xf numFmtId="0" fontId="35" fillId="0" borderId="54" xfId="0" applyFont="1" applyBorder="1" applyAlignment="1">
      <alignment horizontal="center" vertical="center" wrapText="1"/>
    </xf>
    <xf numFmtId="0" fontId="36" fillId="7" borderId="53" xfId="0" applyFont="1" applyFill="1" applyBorder="1" applyAlignment="1">
      <alignment horizontal="center" vertical="center" wrapText="1"/>
    </xf>
    <xf numFmtId="0" fontId="36" fillId="7" borderId="54" xfId="0" applyFont="1" applyFill="1" applyBorder="1" applyAlignment="1">
      <alignment horizontal="center" vertical="center" wrapText="1"/>
    </xf>
    <xf numFmtId="0" fontId="36" fillId="8" borderId="53" xfId="0" applyFont="1" applyFill="1" applyBorder="1" applyAlignment="1">
      <alignment vertical="center" wrapText="1"/>
    </xf>
    <xf numFmtId="0" fontId="36" fillId="8" borderId="58" xfId="0" applyFont="1" applyFill="1" applyBorder="1" applyAlignment="1">
      <alignment vertical="center" wrapText="1"/>
    </xf>
    <xf numFmtId="0" fontId="36" fillId="8" borderId="54" xfId="0" applyFont="1" applyFill="1" applyBorder="1" applyAlignment="1">
      <alignment vertical="center" wrapText="1"/>
    </xf>
    <xf numFmtId="0" fontId="38" fillId="7" borderId="59" xfId="0" applyFont="1" applyFill="1" applyBorder="1" applyAlignment="1">
      <alignment vertical="center" wrapText="1"/>
    </xf>
    <xf numFmtId="0" fontId="38" fillId="7" borderId="57" xfId="0" applyFont="1" applyFill="1" applyBorder="1" applyAlignment="1">
      <alignment vertical="center" wrapText="1"/>
    </xf>
    <xf numFmtId="0" fontId="38" fillId="7" borderId="55" xfId="0" applyFont="1" applyFill="1" applyBorder="1" applyAlignment="1">
      <alignment vertical="center" wrapText="1"/>
    </xf>
    <xf numFmtId="0" fontId="13" fillId="0" borderId="0" xfId="8" applyFont="1" applyBorder="1" applyAlignment="1">
      <alignment horizontal="center" vertical="center" wrapText="1"/>
    </xf>
    <xf numFmtId="0" fontId="7" fillId="4" borderId="0" xfId="8" applyFont="1" applyFill="1"/>
    <xf numFmtId="0" fontId="4" fillId="0" borderId="0" xfId="8"/>
    <xf numFmtId="0" fontId="36" fillId="7" borderId="59" xfId="0" applyFont="1" applyFill="1" applyBorder="1" applyAlignment="1">
      <alignment horizontal="center" vertical="center" wrapText="1"/>
    </xf>
    <xf numFmtId="0" fontId="36" fillId="7" borderId="55" xfId="0" applyFont="1" applyFill="1" applyBorder="1" applyAlignment="1">
      <alignment horizontal="center" vertical="center" wrapText="1"/>
    </xf>
    <xf numFmtId="0" fontId="9" fillId="3" borderId="1" xfId="8" applyFont="1" applyFill="1" applyBorder="1" applyAlignment="1">
      <alignment horizontal="left" vertical="top" wrapText="1"/>
    </xf>
    <xf numFmtId="0" fontId="9" fillId="0" borderId="1" xfId="8" applyFont="1" applyBorder="1" applyAlignment="1">
      <alignment horizontal="left" vertical="top" wrapText="1"/>
    </xf>
    <xf numFmtId="0" fontId="8" fillId="4" borderId="1" xfId="8" applyFont="1" applyFill="1" applyBorder="1" applyAlignment="1">
      <alignment horizontal="center"/>
    </xf>
    <xf numFmtId="0" fontId="9" fillId="0" borderId="16" xfId="8" applyFont="1" applyBorder="1" applyAlignment="1">
      <alignment horizontal="center" wrapText="1"/>
    </xf>
    <xf numFmtId="0" fontId="9" fillId="0" borderId="17" xfId="8" applyFont="1" applyBorder="1" applyAlignment="1">
      <alignment horizontal="center" wrapText="1"/>
    </xf>
    <xf numFmtId="0" fontId="17" fillId="0" borderId="1" xfId="8" applyFont="1" applyBorder="1" applyAlignment="1">
      <alignment horizontal="center" vertical="center" wrapText="1"/>
    </xf>
    <xf numFmtId="0" fontId="9" fillId="0" borderId="1" xfId="8" applyFont="1" applyBorder="1" applyAlignment="1">
      <alignment horizontal="center" vertical="center" wrapText="1"/>
    </xf>
    <xf numFmtId="0" fontId="9" fillId="0" borderId="1" xfId="8" applyFont="1" applyBorder="1" applyAlignment="1">
      <alignment horizontal="center" wrapText="1"/>
    </xf>
    <xf numFmtId="0" fontId="17" fillId="0" borderId="0" xfId="8" applyFont="1" applyAlignment="1">
      <alignment horizontal="center" vertical="center" wrapText="1"/>
    </xf>
    <xf numFmtId="0" fontId="17" fillId="0" borderId="0" xfId="8" applyFont="1" applyBorder="1" applyAlignment="1">
      <alignment horizontal="center" vertical="center" wrapText="1"/>
    </xf>
    <xf numFmtId="0" fontId="9" fillId="0" borderId="1" xfId="8" applyFont="1" applyBorder="1" applyAlignment="1">
      <alignment horizontal="left" wrapText="1"/>
    </xf>
    <xf numFmtId="0" fontId="14" fillId="3" borderId="1" xfId="18" applyFont="1" applyFill="1" applyBorder="1" applyAlignment="1">
      <alignment horizontal="left" vertical="top" wrapText="1"/>
    </xf>
    <xf numFmtId="0" fontId="7" fillId="0" borderId="1" xfId="18" applyFont="1" applyBorder="1" applyAlignment="1">
      <alignment horizontal="left" vertical="top" wrapText="1"/>
    </xf>
    <xf numFmtId="0" fontId="13" fillId="0" borderId="1" xfId="18" applyFont="1" applyBorder="1" applyAlignment="1">
      <alignment horizontal="center" vertical="center" wrapText="1"/>
    </xf>
    <xf numFmtId="0" fontId="7" fillId="4" borderId="1" xfId="18" applyFont="1" applyFill="1" applyBorder="1"/>
    <xf numFmtId="0" fontId="4" fillId="0" borderId="1" xfId="18" applyBorder="1"/>
    <xf numFmtId="0" fontId="14" fillId="0" borderId="1" xfId="18" applyFont="1" applyBorder="1" applyAlignment="1">
      <alignment horizontal="left" wrapText="1"/>
    </xf>
    <xf numFmtId="0" fontId="14" fillId="0" borderId="1" xfId="18" applyFont="1" applyBorder="1" applyAlignment="1">
      <alignment horizontal="center" wrapText="1"/>
    </xf>
    <xf numFmtId="0" fontId="13" fillId="0" borderId="60" xfId="9" applyFont="1" applyBorder="1" applyAlignment="1">
      <alignment horizontal="center" vertical="center" wrapText="1"/>
    </xf>
    <xf numFmtId="0" fontId="14" fillId="0" borderId="60" xfId="9" applyFont="1" applyBorder="1" applyAlignment="1">
      <alignment horizontal="left" wrapText="1"/>
    </xf>
    <xf numFmtId="0" fontId="14" fillId="3" borderId="61" xfId="9" applyFont="1" applyFill="1" applyBorder="1" applyAlignment="1">
      <alignment horizontal="left" vertical="top" wrapText="1"/>
    </xf>
    <xf numFmtId="0" fontId="14" fillId="3" borderId="0" xfId="9" applyFont="1" applyFill="1" applyBorder="1" applyAlignment="1">
      <alignment horizontal="left" vertical="top" wrapText="1"/>
    </xf>
    <xf numFmtId="0" fontId="17" fillId="0" borderId="0" xfId="9" applyFont="1" applyAlignment="1">
      <alignment horizontal="center" vertical="center" wrapText="1"/>
    </xf>
    <xf numFmtId="0" fontId="9" fillId="0" borderId="0" xfId="9" applyFont="1" applyAlignment="1">
      <alignment horizontal="left" wrapText="1"/>
    </xf>
    <xf numFmtId="0" fontId="9" fillId="0" borderId="4" xfId="9" applyFont="1" applyBorder="1" applyAlignment="1">
      <alignment horizontal="left" wrapText="1"/>
    </xf>
    <xf numFmtId="0" fontId="9" fillId="0" borderId="38" xfId="9" applyFont="1" applyBorder="1" applyAlignment="1">
      <alignment horizontal="center" wrapText="1"/>
    </xf>
    <xf numFmtId="0" fontId="9" fillId="0" borderId="39" xfId="9" applyFont="1" applyBorder="1" applyAlignment="1">
      <alignment horizontal="center" wrapText="1"/>
    </xf>
    <xf numFmtId="0" fontId="9" fillId="3" borderId="42" xfId="9" applyFont="1" applyFill="1" applyBorder="1" applyAlignment="1">
      <alignment horizontal="left" vertical="top" wrapText="1"/>
    </xf>
    <xf numFmtId="0" fontId="9" fillId="3" borderId="30" xfId="9" applyFont="1" applyFill="1" applyBorder="1" applyAlignment="1">
      <alignment horizontal="left" vertical="top" wrapText="1"/>
    </xf>
    <xf numFmtId="0" fontId="9" fillId="3" borderId="34" xfId="9" applyFont="1" applyFill="1" applyBorder="1" applyAlignment="1">
      <alignment horizontal="left" vertical="top" wrapText="1"/>
    </xf>
    <xf numFmtId="0" fontId="9" fillId="0" borderId="0" xfId="9" applyFont="1" applyAlignment="1">
      <alignment horizontal="left" vertical="top" wrapText="1"/>
    </xf>
    <xf numFmtId="0" fontId="9" fillId="0" borderId="40" xfId="9" applyFont="1" applyBorder="1" applyAlignment="1">
      <alignment horizontal="center" wrapText="1"/>
    </xf>
    <xf numFmtId="0" fontId="9" fillId="0" borderId="25" xfId="9" applyFont="1" applyBorder="1" applyAlignment="1">
      <alignment horizontal="center" wrapText="1"/>
    </xf>
    <xf numFmtId="0" fontId="9" fillId="3" borderId="41" xfId="9" applyFont="1" applyFill="1" applyBorder="1" applyAlignment="1">
      <alignment horizontal="left" vertical="top" wrapText="1"/>
    </xf>
    <xf numFmtId="0" fontId="9" fillId="3" borderId="41" xfId="9" applyFont="1" applyFill="1" applyBorder="1" applyAlignment="1">
      <alignment horizontal="left" vertical="top"/>
    </xf>
    <xf numFmtId="0" fontId="9" fillId="3" borderId="42" xfId="9" applyFont="1" applyFill="1" applyBorder="1" applyAlignment="1">
      <alignment horizontal="left" vertical="top"/>
    </xf>
    <xf numFmtId="0" fontId="7" fillId="0" borderId="60" xfId="9" applyFont="1" applyBorder="1" applyAlignment="1">
      <alignment horizontal="left" vertical="top" wrapText="1"/>
    </xf>
    <xf numFmtId="0" fontId="13" fillId="0" borderId="0" xfId="10" applyFont="1" applyBorder="1" applyAlignment="1">
      <alignment horizontal="center" vertical="center" wrapText="1"/>
    </xf>
    <xf numFmtId="0" fontId="7" fillId="4" borderId="0" xfId="10" applyFont="1" applyFill="1"/>
    <xf numFmtId="0" fontId="4" fillId="0" borderId="0" xfId="10"/>
    <xf numFmtId="0" fontId="14" fillId="0" borderId="4" xfId="10" applyFont="1" applyBorder="1" applyAlignment="1">
      <alignment horizontal="left" wrapText="1"/>
    </xf>
    <xf numFmtId="0" fontId="9" fillId="0" borderId="0" xfId="10" applyFont="1" applyAlignment="1">
      <alignment horizontal="left" vertical="top" wrapText="1"/>
    </xf>
    <xf numFmtId="0" fontId="17" fillId="0" borderId="0" xfId="10" applyFont="1" applyAlignment="1">
      <alignment horizontal="center" vertical="center" wrapText="1"/>
    </xf>
    <xf numFmtId="0" fontId="9" fillId="0" borderId="4" xfId="10" applyFont="1" applyBorder="1" applyAlignment="1">
      <alignment horizontal="left" wrapText="1"/>
    </xf>
    <xf numFmtId="0" fontId="10" fillId="0" borderId="1" xfId="14" applyBorder="1" applyAlignment="1">
      <alignment horizontal="center" vertical="center"/>
    </xf>
    <xf numFmtId="0" fontId="9" fillId="0" borderId="1" xfId="15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2" borderId="1" xfId="16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0" fontId="14" fillId="3" borderId="63" xfId="8" applyFont="1" applyFill="1" applyBorder="1" applyAlignment="1">
      <alignment horizontal="left" vertical="top" wrapText="1"/>
    </xf>
    <xf numFmtId="164" fontId="7" fillId="0" borderId="65" xfId="8" applyNumberFormat="1" applyFont="1" applyBorder="1" applyAlignment="1">
      <alignment horizontal="right" vertical="top"/>
    </xf>
    <xf numFmtId="165" fontId="7" fillId="0" borderId="65" xfId="8" applyNumberFormat="1" applyFont="1" applyBorder="1" applyAlignment="1">
      <alignment horizontal="right" vertical="top"/>
    </xf>
    <xf numFmtId="165" fontId="7" fillId="0" borderId="66" xfId="8" applyNumberFormat="1" applyFont="1" applyBorder="1" applyAlignment="1">
      <alignment horizontal="right" vertical="top"/>
    </xf>
    <xf numFmtId="0" fontId="14" fillId="3" borderId="67" xfId="8" applyFont="1" applyFill="1" applyBorder="1" applyAlignment="1">
      <alignment horizontal="left" vertical="top" wrapText="1"/>
    </xf>
    <xf numFmtId="164" fontId="7" fillId="0" borderId="69" xfId="8" applyNumberFormat="1" applyFont="1" applyBorder="1" applyAlignment="1">
      <alignment horizontal="right" vertical="top"/>
    </xf>
    <xf numFmtId="0" fontId="7" fillId="0" borderId="69" xfId="8" applyFont="1" applyBorder="1" applyAlignment="1">
      <alignment horizontal="left" vertical="top" wrapText="1"/>
    </xf>
    <xf numFmtId="0" fontId="7" fillId="0" borderId="70" xfId="8" applyFont="1" applyBorder="1" applyAlignment="1">
      <alignment horizontal="left" vertical="top" wrapText="1"/>
    </xf>
    <xf numFmtId="0" fontId="14" fillId="3" borderId="71" xfId="8" applyFont="1" applyFill="1" applyBorder="1" applyAlignment="1">
      <alignment horizontal="left" vertical="top" wrapText="1"/>
    </xf>
    <xf numFmtId="164" fontId="7" fillId="0" borderId="73" xfId="8" applyNumberFormat="1" applyFont="1" applyBorder="1" applyAlignment="1">
      <alignment horizontal="right" vertical="top"/>
    </xf>
    <xf numFmtId="0" fontId="7" fillId="0" borderId="73" xfId="8" applyFont="1" applyBorder="1" applyAlignment="1">
      <alignment horizontal="left" vertical="top" wrapText="1"/>
    </xf>
    <xf numFmtId="0" fontId="7" fillId="0" borderId="74" xfId="8" applyFont="1" applyBorder="1" applyAlignment="1">
      <alignment horizontal="left" vertical="top" wrapText="1"/>
    </xf>
    <xf numFmtId="43" fontId="7" fillId="0" borderId="65" xfId="1" applyFont="1" applyBorder="1" applyAlignment="1">
      <alignment horizontal="right" vertical="top"/>
    </xf>
    <xf numFmtId="43" fontId="7" fillId="0" borderId="69" xfId="1" applyFont="1" applyBorder="1" applyAlignment="1">
      <alignment horizontal="right" vertical="top"/>
    </xf>
    <xf numFmtId="43" fontId="7" fillId="0" borderId="64" xfId="1" applyFont="1" applyBorder="1" applyAlignment="1">
      <alignment horizontal="right" vertical="top"/>
    </xf>
    <xf numFmtId="43" fontId="7" fillId="0" borderId="68" xfId="1" applyFont="1" applyBorder="1" applyAlignment="1">
      <alignment horizontal="right" vertical="top"/>
    </xf>
    <xf numFmtId="43" fontId="7" fillId="0" borderId="72" xfId="1" applyFont="1" applyBorder="1" applyAlignment="1">
      <alignment horizontal="right" vertical="top"/>
    </xf>
    <xf numFmtId="43" fontId="9" fillId="0" borderId="1" xfId="1" applyFont="1" applyBorder="1" applyAlignment="1">
      <alignment horizontal="right" vertical="top"/>
    </xf>
    <xf numFmtId="0" fontId="40" fillId="0" borderId="76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3" fontId="41" fillId="0" borderId="0" xfId="0" applyNumberFormat="1" applyFont="1" applyAlignment="1">
      <alignment horizontal="center" vertical="center"/>
    </xf>
    <xf numFmtId="0" fontId="41" fillId="0" borderId="76" xfId="0" applyFont="1" applyBorder="1" applyAlignment="1">
      <alignment horizontal="center" vertical="center"/>
    </xf>
    <xf numFmtId="3" fontId="41" fillId="0" borderId="76" xfId="0" applyNumberFormat="1" applyFont="1" applyBorder="1" applyAlignment="1">
      <alignment horizontal="center" vertical="center"/>
    </xf>
    <xf numFmtId="0" fontId="39" fillId="0" borderId="75" xfId="0" applyFont="1" applyBorder="1" applyAlignment="1">
      <alignment horizontal="center" vertical="center" wrapText="1"/>
    </xf>
    <xf numFmtId="0" fontId="39" fillId="0" borderId="76" xfId="0" applyFont="1" applyBorder="1" applyAlignment="1">
      <alignment horizontal="center" vertical="center" wrapText="1"/>
    </xf>
    <xf numFmtId="0" fontId="40" fillId="0" borderId="57" xfId="0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top" wrapText="1"/>
    </xf>
    <xf numFmtId="0" fontId="9" fillId="0" borderId="1" xfId="3" applyFont="1" applyBorder="1" applyAlignment="1">
      <alignment horizontal="left" vertical="top"/>
    </xf>
    <xf numFmtId="164" fontId="5" fillId="0" borderId="20" xfId="13" applyNumberFormat="1" applyFont="1" applyBorder="1" applyAlignment="1">
      <alignment horizontal="right" vertical="top"/>
    </xf>
    <xf numFmtId="164" fontId="5" fillId="0" borderId="9" xfId="13" applyNumberFormat="1" applyFont="1" applyBorder="1" applyAlignment="1">
      <alignment horizontal="right" vertical="top"/>
    </xf>
    <xf numFmtId="164" fontId="5" fillId="0" borderId="21" xfId="13" applyNumberFormat="1" applyFont="1" applyBorder="1" applyAlignment="1">
      <alignment horizontal="right" vertical="top"/>
    </xf>
    <xf numFmtId="164" fontId="5" fillId="0" borderId="12" xfId="13" applyNumberFormat="1" applyFont="1" applyBorder="1" applyAlignment="1">
      <alignment horizontal="right" vertical="top"/>
    </xf>
    <xf numFmtId="164" fontId="5" fillId="0" borderId="22" xfId="13" applyNumberFormat="1" applyFont="1" applyBorder="1" applyAlignment="1">
      <alignment horizontal="right" vertical="top"/>
    </xf>
    <xf numFmtId="164" fontId="5" fillId="0" borderId="15" xfId="13" applyNumberFormat="1" applyFont="1" applyBorder="1" applyAlignment="1">
      <alignment horizontal="right" vertical="top"/>
    </xf>
    <xf numFmtId="3" fontId="41" fillId="0" borderId="75" xfId="0" applyNumberFormat="1" applyFont="1" applyBorder="1" applyAlignment="1">
      <alignment horizontal="center" vertical="center"/>
    </xf>
    <xf numFmtId="3" fontId="41" fillId="0" borderId="0" xfId="0" applyNumberFormat="1" applyFont="1" applyBorder="1" applyAlignment="1">
      <alignment horizontal="center" vertical="center"/>
    </xf>
    <xf numFmtId="0" fontId="29" fillId="6" borderId="77" xfId="11" applyFont="1" applyFill="1" applyBorder="1" applyAlignment="1">
      <alignment horizontal="center" vertical="top" wrapText="1"/>
    </xf>
    <xf numFmtId="0" fontId="29" fillId="6" borderId="78" xfId="11" applyFont="1" applyFill="1" applyBorder="1" applyAlignment="1">
      <alignment horizontal="center" vertical="top" wrapText="1"/>
    </xf>
    <xf numFmtId="0" fontId="6" fillId="6" borderId="0" xfId="11" applyFont="1" applyFill="1" applyBorder="1" applyAlignment="1">
      <alignment horizontal="center" vertical="top"/>
    </xf>
    <xf numFmtId="0" fontId="8" fillId="6" borderId="0" xfId="11" applyFont="1" applyFill="1" applyBorder="1" applyAlignment="1">
      <alignment horizontal="center" vertical="top"/>
    </xf>
    <xf numFmtId="10" fontId="0" fillId="0" borderId="0" xfId="2" applyNumberFormat="1" applyFont="1" applyBorder="1"/>
    <xf numFmtId="0" fontId="42" fillId="9" borderId="1" xfId="0" applyFont="1" applyFill="1" applyBorder="1" applyAlignment="1">
      <alignment horizontal="center" vertical="top" wrapText="1"/>
    </xf>
    <xf numFmtId="0" fontId="43" fillId="0" borderId="1" xfId="0" applyFont="1" applyBorder="1" applyAlignment="1">
      <alignment vertical="top" wrapText="1"/>
    </xf>
    <xf numFmtId="0" fontId="43" fillId="0" borderId="1" xfId="0" applyFont="1" applyBorder="1" applyAlignment="1">
      <alignment horizontal="center" vertical="top"/>
    </xf>
    <xf numFmtId="2" fontId="43" fillId="0" borderId="1" xfId="0" applyNumberFormat="1" applyFont="1" applyBorder="1" applyAlignment="1">
      <alignment horizontal="center" vertical="top"/>
    </xf>
    <xf numFmtId="0" fontId="43" fillId="0" borderId="1" xfId="0" applyFont="1" applyFill="1" applyBorder="1" applyAlignment="1">
      <alignment vertical="top" wrapText="1"/>
    </xf>
    <xf numFmtId="0" fontId="43" fillId="0" borderId="1" xfId="0" applyFont="1" applyBorder="1" applyAlignment="1">
      <alignment horizontal="center"/>
    </xf>
    <xf numFmtId="2" fontId="43" fillId="0" borderId="1" xfId="0" applyNumberFormat="1" applyFont="1" applyBorder="1" applyAlignment="1">
      <alignment horizontal="center"/>
    </xf>
    <xf numFmtId="0" fontId="20" fillId="9" borderId="1" xfId="11" applyFont="1" applyFill="1" applyBorder="1" applyAlignment="1">
      <alignment horizontal="center" vertical="top" wrapText="1"/>
    </xf>
    <xf numFmtId="0" fontId="42" fillId="9" borderId="1" xfId="0" applyFont="1" applyFill="1" applyBorder="1" applyAlignment="1">
      <alignment vertical="top"/>
    </xf>
    <xf numFmtId="2" fontId="43" fillId="9" borderId="51" xfId="0" applyNumberFormat="1" applyFont="1" applyFill="1" applyBorder="1" applyAlignment="1">
      <alignment vertical="top"/>
    </xf>
    <xf numFmtId="2" fontId="43" fillId="9" borderId="46" xfId="0" applyNumberFormat="1" applyFont="1" applyFill="1" applyBorder="1" applyAlignment="1">
      <alignment vertical="top"/>
    </xf>
    <xf numFmtId="2" fontId="43" fillId="0" borderId="17" xfId="0" applyNumberFormat="1" applyFont="1" applyBorder="1" applyAlignment="1">
      <alignment horizontal="center"/>
    </xf>
    <xf numFmtId="0" fontId="44" fillId="6" borderId="1" xfId="11" applyFont="1" applyFill="1" applyBorder="1" applyAlignment="1">
      <alignment horizontal="center" vertical="top" wrapText="1"/>
    </xf>
    <xf numFmtId="0" fontId="44" fillId="6" borderId="1" xfId="11" applyFont="1" applyFill="1" applyBorder="1" applyAlignment="1">
      <alignment horizontal="center" wrapText="1"/>
    </xf>
    <xf numFmtId="0" fontId="44" fillId="6" borderId="1" xfId="11" applyFont="1" applyFill="1" applyBorder="1" applyAlignment="1">
      <alignment horizontal="center" wrapText="1"/>
    </xf>
    <xf numFmtId="0" fontId="45" fillId="0" borderId="1" xfId="0" applyFont="1" applyBorder="1"/>
    <xf numFmtId="0" fontId="44" fillId="6" borderId="1" xfId="11" applyFont="1" applyFill="1" applyBorder="1" applyAlignment="1">
      <alignment horizontal="center"/>
    </xf>
    <xf numFmtId="0" fontId="46" fillId="6" borderId="1" xfId="11" applyFont="1" applyFill="1" applyBorder="1" applyAlignment="1">
      <alignment horizontal="center" vertical="top"/>
    </xf>
    <xf numFmtId="164" fontId="46" fillId="0" borderId="1" xfId="11" applyNumberFormat="1" applyFont="1" applyBorder="1" applyAlignment="1">
      <alignment horizontal="center"/>
    </xf>
    <xf numFmtId="10" fontId="46" fillId="0" borderId="1" xfId="2" applyNumberFormat="1" applyFont="1" applyBorder="1" applyAlignment="1">
      <alignment horizontal="center"/>
    </xf>
    <xf numFmtId="164" fontId="46" fillId="0" borderId="1" xfId="0" applyNumberFormat="1" applyFont="1" applyBorder="1" applyAlignment="1">
      <alignment horizontal="center"/>
    </xf>
    <xf numFmtId="164" fontId="45" fillId="0" borderId="1" xfId="0" applyNumberFormat="1" applyFont="1" applyBorder="1"/>
    <xf numFmtId="0" fontId="44" fillId="6" borderId="1" xfId="0" applyFont="1" applyFill="1" applyBorder="1" applyAlignment="1">
      <alignment horizontal="center" vertical="top"/>
    </xf>
    <xf numFmtId="164" fontId="44" fillId="6" borderId="1" xfId="0" applyNumberFormat="1" applyFont="1" applyFill="1" applyBorder="1" applyAlignment="1">
      <alignment horizontal="center"/>
    </xf>
    <xf numFmtId="0" fontId="44" fillId="0" borderId="1" xfId="0" applyFont="1" applyBorder="1" applyAlignment="1">
      <alignment horizontal="center" vertical="top"/>
    </xf>
    <xf numFmtId="2" fontId="45" fillId="0" borderId="1" xfId="0" applyNumberFormat="1" applyFont="1" applyBorder="1" applyAlignment="1">
      <alignment horizontal="center"/>
    </xf>
    <xf numFmtId="164" fontId="46" fillId="0" borderId="1" xfId="0" applyNumberFormat="1" applyFont="1" applyBorder="1" applyAlignment="1"/>
    <xf numFmtId="10" fontId="46" fillId="0" borderId="1" xfId="2" applyNumberFormat="1" applyFont="1" applyBorder="1" applyAlignment="1"/>
    <xf numFmtId="0" fontId="44" fillId="9" borderId="1" xfId="11" applyFont="1" applyFill="1" applyBorder="1" applyAlignment="1">
      <alignment horizontal="center" vertical="top" wrapText="1"/>
    </xf>
    <xf numFmtId="0" fontId="44" fillId="6" borderId="1" xfId="11" applyFont="1" applyFill="1" applyBorder="1" applyAlignment="1"/>
    <xf numFmtId="0" fontId="47" fillId="10" borderId="76" xfId="0" applyFont="1" applyFill="1" applyBorder="1" applyAlignment="1">
      <alignment horizontal="center" vertical="center" wrapText="1"/>
    </xf>
    <xf numFmtId="0" fontId="48" fillId="10" borderId="0" xfId="0" applyFont="1" applyFill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47" fillId="10" borderId="76" xfId="0" applyFont="1" applyFill="1" applyBorder="1" applyAlignment="1">
      <alignment horizontal="center" vertical="center"/>
    </xf>
    <xf numFmtId="0" fontId="50" fillId="10" borderId="76" xfId="0" applyFont="1" applyFill="1" applyBorder="1" applyAlignment="1">
      <alignment horizontal="center" vertical="center" wrapText="1"/>
    </xf>
    <xf numFmtId="0" fontId="47" fillId="0" borderId="76" xfId="0" applyFont="1" applyBorder="1" applyAlignment="1">
      <alignment horizontal="center" vertical="center"/>
    </xf>
    <xf numFmtId="0" fontId="47" fillId="10" borderId="75" xfId="0" applyFont="1" applyFill="1" applyBorder="1" applyAlignment="1">
      <alignment horizontal="center" vertical="center" wrapText="1"/>
    </xf>
    <xf numFmtId="0" fontId="47" fillId="10" borderId="0" xfId="0" applyFont="1" applyFill="1" applyBorder="1" applyAlignment="1">
      <alignment horizontal="center" vertical="center" wrapText="1"/>
    </xf>
    <xf numFmtId="0" fontId="47" fillId="10" borderId="76" xfId="0" applyFont="1" applyFill="1" applyBorder="1" applyAlignment="1">
      <alignment horizontal="center" vertical="center" wrapText="1"/>
    </xf>
    <xf numFmtId="0" fontId="47" fillId="10" borderId="0" xfId="0" applyFont="1" applyFill="1" applyAlignment="1">
      <alignment horizontal="center" vertical="center" wrapText="1"/>
    </xf>
    <xf numFmtId="0" fontId="47" fillId="0" borderId="57" xfId="0" applyFont="1" applyBorder="1" applyAlignment="1">
      <alignment horizontal="center" vertical="center"/>
    </xf>
    <xf numFmtId="0" fontId="47" fillId="0" borderId="57" xfId="0" applyFont="1" applyBorder="1" applyAlignment="1">
      <alignment horizontal="center" vertical="center" wrapText="1"/>
    </xf>
  </cellXfs>
  <cellStyles count="19">
    <cellStyle name="Comma" xfId="1" builtinId="3"/>
    <cellStyle name="Hyperlink" xfId="7" builtinId="8"/>
    <cellStyle name="Normal" xfId="0" builtinId="0"/>
    <cellStyle name="Normal 2" xfId="17" xr:uid="{5771558E-49E9-4C16-95AD-1C1FFF314952}"/>
    <cellStyle name="Normal_APC" xfId="12" xr:uid="{91F29D98-4DD9-49AC-A87E-479C49089CBC}"/>
    <cellStyle name="Normal_APC_1" xfId="13" xr:uid="{914F1B3A-CFEE-4D97-9C6C-87A1FF6C0927}"/>
    <cellStyle name="Normal_Count" xfId="11" xr:uid="{FE255E63-F81E-4011-8C6F-257C8F304EB6}"/>
    <cellStyle name="Normal_Jenis-Sinta-OA" xfId="15" xr:uid="{191288E1-7D6F-4825-ADE3-F9A00BA1657E}"/>
    <cellStyle name="Normal_OA-JML" xfId="10" xr:uid="{EEC4C784-CF3E-418C-8115-F80370F4F1BD}"/>
    <cellStyle name="Normal_Sheet11" xfId="14" xr:uid="{31E54199-EA68-4271-84F7-CF331A94A173}"/>
    <cellStyle name="Normal_Sheet3" xfId="3" xr:uid="{216D36AA-A82F-43F6-8036-35E6239F9A3B}"/>
    <cellStyle name="Normal_Sheet4" xfId="4" xr:uid="{FFF45BCB-FF29-483D-8E85-1CE770B7C644}"/>
    <cellStyle name="Normal_Sheet5" xfId="16" xr:uid="{3AFF4766-6F1D-4C88-B9B4-05A5F495E30E}"/>
    <cellStyle name="Normal_Sheet6" xfId="5" xr:uid="{1DE35DF5-BF10-4D7A-8B50-11035D22ADB4}"/>
    <cellStyle name="Normal_Sheet8" xfId="6" xr:uid="{7231B22C-8BFE-4543-B278-72DA09BDFC9E}"/>
    <cellStyle name="Normal_SINTA-APC" xfId="8" xr:uid="{D0A5CD0A-AE99-4DC5-93F2-6F7864A800E5}"/>
    <cellStyle name="Normal_SINTA-JML_1" xfId="18" xr:uid="{E578880A-5FD4-4332-BF47-2A2E9EF4825D}"/>
    <cellStyle name="Normal_SINTA-OA" xfId="9" xr:uid="{A16CB6E2-DD67-4FF9-80AE-4D4C2704E89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Comparison Chart of Gold OA and Platinum OA Adoption</a:t>
            </a:r>
          </a:p>
        </c:rich>
      </c:tx>
      <c:layout>
        <c:manualLayout>
          <c:xMode val="edge"/>
          <c:yMode val="edge"/>
          <c:x val="9.9851435767981236E-2"/>
          <c:y val="0.174962292609351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2278839348903041E-2"/>
          <c:y val="0.24169651359951688"/>
          <c:w val="0.93772116065109701"/>
          <c:h val="0.69534852391238711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Count!$K$13:$K$15</c:f>
              <c:strCache>
                <c:ptCount val="3"/>
                <c:pt idx="0">
                  <c:v>Open Access</c:v>
                </c:pt>
                <c:pt idx="1">
                  <c:v>Gold OA</c:v>
                </c:pt>
                <c:pt idx="2">
                  <c:v>Count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Count!$J$16:$J$21</c:f>
              <c:strCache>
                <c:ptCount val="6"/>
                <c:pt idx="0">
                  <c:v>SINTA 1</c:v>
                </c:pt>
                <c:pt idx="1">
                  <c:v>SINTA 2</c:v>
                </c:pt>
                <c:pt idx="2">
                  <c:v>SINTA 3</c:v>
                </c:pt>
                <c:pt idx="3">
                  <c:v>SINTA 4</c:v>
                </c:pt>
                <c:pt idx="4">
                  <c:v>SINTA 5</c:v>
                </c:pt>
                <c:pt idx="5">
                  <c:v>SINTA 6</c:v>
                </c:pt>
              </c:strCache>
            </c:strRef>
          </c:cat>
          <c:val>
            <c:numRef>
              <c:f>Count!$K$16:$K$21</c:f>
              <c:numCache>
                <c:formatCode>General</c:formatCode>
                <c:ptCount val="6"/>
                <c:pt idx="0">
                  <c:v>11</c:v>
                </c:pt>
                <c:pt idx="1">
                  <c:v>32</c:v>
                </c:pt>
                <c:pt idx="2">
                  <c:v>39</c:v>
                </c:pt>
                <c:pt idx="3">
                  <c:v>37</c:v>
                </c:pt>
                <c:pt idx="4">
                  <c:v>30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AB-41CB-9D70-4305CDE52DB5}"/>
            </c:ext>
          </c:extLst>
        </c:ser>
        <c:ser>
          <c:idx val="2"/>
          <c:order val="2"/>
          <c:tx>
            <c:strRef>
              <c:f>Count!$M$13:$M$15</c:f>
              <c:strCache>
                <c:ptCount val="3"/>
                <c:pt idx="0">
                  <c:v>Open Access</c:v>
                </c:pt>
                <c:pt idx="1">
                  <c:v>Platinum OA</c:v>
                </c:pt>
                <c:pt idx="2">
                  <c:v>Count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Count!$J$16:$J$21</c:f>
              <c:strCache>
                <c:ptCount val="6"/>
                <c:pt idx="0">
                  <c:v>SINTA 1</c:v>
                </c:pt>
                <c:pt idx="1">
                  <c:v>SINTA 2</c:v>
                </c:pt>
                <c:pt idx="2">
                  <c:v>SINTA 3</c:v>
                </c:pt>
                <c:pt idx="3">
                  <c:v>SINTA 4</c:v>
                </c:pt>
                <c:pt idx="4">
                  <c:v>SINTA 5</c:v>
                </c:pt>
                <c:pt idx="5">
                  <c:v>SINTA 6</c:v>
                </c:pt>
              </c:strCache>
            </c:strRef>
          </c:cat>
          <c:val>
            <c:numRef>
              <c:f>Count!$M$16:$M$21</c:f>
              <c:numCache>
                <c:formatCode>General</c:formatCode>
                <c:ptCount val="6"/>
                <c:pt idx="0">
                  <c:v>4</c:v>
                </c:pt>
                <c:pt idx="1">
                  <c:v>12</c:v>
                </c:pt>
                <c:pt idx="2">
                  <c:v>16</c:v>
                </c:pt>
                <c:pt idx="3">
                  <c:v>17</c:v>
                </c:pt>
                <c:pt idx="4">
                  <c:v>9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AB-41CB-9D70-4305CDE52DB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9"/>
        <c:shape val="box"/>
        <c:axId val="1817822672"/>
        <c:axId val="1825570512"/>
        <c:axId val="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Count!$L$13:$L$15</c15:sqref>
                        </c15:formulaRef>
                      </c:ext>
                    </c:extLst>
                    <c:strCache>
                      <c:ptCount val="3"/>
                      <c:pt idx="0">
                        <c:v>Open Access</c:v>
                      </c:pt>
                      <c:pt idx="1">
                        <c:v>Gold OA</c:v>
                      </c:pt>
                      <c:pt idx="2">
                        <c:v>%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8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Count!$J$16:$J$21</c15:sqref>
                        </c15:formulaRef>
                      </c:ext>
                    </c:extLst>
                    <c:strCache>
                      <c:ptCount val="6"/>
                      <c:pt idx="0">
                        <c:v>SINTA 1</c:v>
                      </c:pt>
                      <c:pt idx="1">
                        <c:v>SINTA 2</c:v>
                      </c:pt>
                      <c:pt idx="2">
                        <c:v>SINTA 3</c:v>
                      </c:pt>
                      <c:pt idx="3">
                        <c:v>SINTA 4</c:v>
                      </c:pt>
                      <c:pt idx="4">
                        <c:v>SINTA 5</c:v>
                      </c:pt>
                      <c:pt idx="5">
                        <c:v>SINTA 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Count!$L$16:$L$21</c15:sqref>
                        </c15:formulaRef>
                      </c:ext>
                    </c:extLst>
                    <c:numCache>
                      <c:formatCode>0.00%</c:formatCode>
                      <c:ptCount val="6"/>
                      <c:pt idx="0">
                        <c:v>0.73333333333333328</c:v>
                      </c:pt>
                      <c:pt idx="1">
                        <c:v>0.71111111111111114</c:v>
                      </c:pt>
                      <c:pt idx="2">
                        <c:v>0.70909090909090911</c:v>
                      </c:pt>
                      <c:pt idx="3">
                        <c:v>0.68518518518518523</c:v>
                      </c:pt>
                      <c:pt idx="4">
                        <c:v>0.76923076923076927</c:v>
                      </c:pt>
                      <c:pt idx="5">
                        <c:v>0.54545454545454541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66AB-41CB-9D70-4305CDE52DB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Count!$N$13:$N$15</c15:sqref>
                        </c15:formulaRef>
                      </c:ext>
                    </c:extLst>
                    <c:strCache>
                      <c:ptCount val="3"/>
                      <c:pt idx="0">
                        <c:v>Open Access</c:v>
                      </c:pt>
                      <c:pt idx="1">
                        <c:v>Platinum OA</c:v>
                      </c:pt>
                      <c:pt idx="2">
                        <c:v>%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8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Count!$J$16:$J$21</c15:sqref>
                        </c15:formulaRef>
                      </c:ext>
                    </c:extLst>
                    <c:strCache>
                      <c:ptCount val="6"/>
                      <c:pt idx="0">
                        <c:v>SINTA 1</c:v>
                      </c:pt>
                      <c:pt idx="1">
                        <c:v>SINTA 2</c:v>
                      </c:pt>
                      <c:pt idx="2">
                        <c:v>SINTA 3</c:v>
                      </c:pt>
                      <c:pt idx="3">
                        <c:v>SINTA 4</c:v>
                      </c:pt>
                      <c:pt idx="4">
                        <c:v>SINTA 5</c:v>
                      </c:pt>
                      <c:pt idx="5">
                        <c:v>SINTA 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Count!$N$16:$N$21</c15:sqref>
                        </c15:formulaRef>
                      </c:ext>
                    </c:extLst>
                    <c:numCache>
                      <c:formatCode>0.00%</c:formatCode>
                      <c:ptCount val="6"/>
                      <c:pt idx="0">
                        <c:v>0.26666666666666666</c:v>
                      </c:pt>
                      <c:pt idx="1">
                        <c:v>0.26666666666666666</c:v>
                      </c:pt>
                      <c:pt idx="2">
                        <c:v>0.29090909090909089</c:v>
                      </c:pt>
                      <c:pt idx="3">
                        <c:v>0.31481481481481483</c:v>
                      </c:pt>
                      <c:pt idx="4">
                        <c:v>0.23076923076923078</c:v>
                      </c:pt>
                      <c:pt idx="5">
                        <c:v>0.45454545454545453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6AB-41CB-9D70-4305CDE52DB5}"/>
                  </c:ext>
                </c:extLst>
              </c15:ser>
            </c15:filteredBarSeries>
          </c:ext>
        </c:extLst>
      </c:bar3DChart>
      <c:catAx>
        <c:axId val="1817822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5570512"/>
        <c:crosses val="autoZero"/>
        <c:auto val="1"/>
        <c:lblAlgn val="ctr"/>
        <c:lblOffset val="100"/>
        <c:noMultiLvlLbl val="0"/>
      </c:catAx>
      <c:valAx>
        <c:axId val="18255705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17822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 sz="1200" b="1">
                <a:effectLst/>
              </a:rPr>
              <a:t>Publication Volume Comparison </a:t>
            </a:r>
          </a:p>
          <a:p>
            <a:pPr>
              <a:defRPr/>
            </a:pPr>
            <a:r>
              <a:rPr lang="en-ID" sz="1200" b="1">
                <a:effectLst/>
              </a:rPr>
              <a:t>Journal Gold OA and Platinum OA</a:t>
            </a:r>
            <a:endParaRPr lang="en-ID" sz="1000" b="1">
              <a:effectLst/>
            </a:endParaRPr>
          </a:p>
        </c:rich>
      </c:tx>
      <c:layout>
        <c:manualLayout>
          <c:xMode val="edge"/>
          <c:yMode val="edge"/>
          <c:x val="0.5171804461942257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APC!$P$14</c:f>
              <c:strCache>
                <c:ptCount val="1"/>
                <c:pt idx="0">
                  <c:v>Gold OA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APC!$O$15:$O$21</c:f>
              <c:strCache>
                <c:ptCount val="7"/>
                <c:pt idx="0">
                  <c:v>SINTA 1</c:v>
                </c:pt>
                <c:pt idx="1">
                  <c:v>SINTA 2</c:v>
                </c:pt>
                <c:pt idx="2">
                  <c:v>SINTA 3</c:v>
                </c:pt>
                <c:pt idx="3">
                  <c:v>SINTA 4</c:v>
                </c:pt>
                <c:pt idx="4">
                  <c:v>SINTA 5</c:v>
                </c:pt>
                <c:pt idx="5">
                  <c:v>SINTA 6</c:v>
                </c:pt>
                <c:pt idx="6">
                  <c:v>Rata-rata</c:v>
                </c:pt>
              </c:strCache>
            </c:strRef>
          </c:cat>
          <c:val>
            <c:numRef>
              <c:f>APC!$P$15:$P$21</c:f>
              <c:numCache>
                <c:formatCode>###0</c:formatCode>
                <c:ptCount val="7"/>
                <c:pt idx="0">
                  <c:v>83</c:v>
                </c:pt>
                <c:pt idx="1">
                  <c:v>21</c:v>
                </c:pt>
                <c:pt idx="2">
                  <c:v>29</c:v>
                </c:pt>
                <c:pt idx="3">
                  <c:v>28</c:v>
                </c:pt>
                <c:pt idx="4">
                  <c:v>44.5</c:v>
                </c:pt>
                <c:pt idx="5">
                  <c:v>30</c:v>
                </c:pt>
                <c:pt idx="6">
                  <c:v>39.25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8D-436C-B57A-D9FDA307C5F2}"/>
            </c:ext>
          </c:extLst>
        </c:ser>
        <c:ser>
          <c:idx val="1"/>
          <c:order val="1"/>
          <c:tx>
            <c:strRef>
              <c:f>APC!$Q$14</c:f>
              <c:strCache>
                <c:ptCount val="1"/>
                <c:pt idx="0">
                  <c:v>Platinum OA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APC!$O$15:$O$21</c:f>
              <c:strCache>
                <c:ptCount val="7"/>
                <c:pt idx="0">
                  <c:v>SINTA 1</c:v>
                </c:pt>
                <c:pt idx="1">
                  <c:v>SINTA 2</c:v>
                </c:pt>
                <c:pt idx="2">
                  <c:v>SINTA 3</c:v>
                </c:pt>
                <c:pt idx="3">
                  <c:v>SINTA 4</c:v>
                </c:pt>
                <c:pt idx="4">
                  <c:v>SINTA 5</c:v>
                </c:pt>
                <c:pt idx="5">
                  <c:v>SINTA 6</c:v>
                </c:pt>
                <c:pt idx="6">
                  <c:v>Rata-rata</c:v>
                </c:pt>
              </c:strCache>
            </c:strRef>
          </c:cat>
          <c:val>
            <c:numRef>
              <c:f>APC!$Q$15:$Q$21</c:f>
              <c:numCache>
                <c:formatCode>###0</c:formatCode>
                <c:ptCount val="7"/>
                <c:pt idx="0">
                  <c:v>25</c:v>
                </c:pt>
                <c:pt idx="1">
                  <c:v>20</c:v>
                </c:pt>
                <c:pt idx="2">
                  <c:v>21.5</c:v>
                </c:pt>
                <c:pt idx="3">
                  <c:v>21</c:v>
                </c:pt>
                <c:pt idx="4">
                  <c:v>20</c:v>
                </c:pt>
                <c:pt idx="5">
                  <c:v>20</c:v>
                </c:pt>
                <c:pt idx="6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8D-436C-B57A-D9FDA307C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7508720"/>
        <c:axId val="1876840112"/>
      </c:lineChart>
      <c:catAx>
        <c:axId val="777508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6840112"/>
        <c:crosses val="autoZero"/>
        <c:auto val="1"/>
        <c:lblAlgn val="ctr"/>
        <c:lblOffset val="100"/>
        <c:noMultiLvlLbl val="0"/>
      </c:catAx>
      <c:valAx>
        <c:axId val="1876840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508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'Jenis-Sinta-OA'!$L$13</c:f>
              <c:strCache>
                <c:ptCount val="1"/>
                <c:pt idx="0">
                  <c:v>Gold OA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'Jenis-Sinta-OA'!$K$14:$K$18</c:f>
              <c:strCache>
                <c:ptCount val="5"/>
                <c:pt idx="0">
                  <c:v>Asosiasi</c:v>
                </c:pt>
                <c:pt idx="1">
                  <c:v>Lembaga Penelitian</c:v>
                </c:pt>
                <c:pt idx="2">
                  <c:v>Perguruan Tinggi Negeri</c:v>
                </c:pt>
                <c:pt idx="3">
                  <c:v>Perguruan Tinggi Swasta</c:v>
                </c:pt>
                <c:pt idx="4">
                  <c:v>Total</c:v>
                </c:pt>
              </c:strCache>
            </c:strRef>
          </c:cat>
          <c:val>
            <c:numRef>
              <c:f>'Jenis-Sinta-OA'!$L$14:$L$18</c:f>
              <c:numCache>
                <c:formatCode>0.00%</c:formatCode>
                <c:ptCount val="5"/>
                <c:pt idx="0">
                  <c:v>0.875</c:v>
                </c:pt>
                <c:pt idx="1">
                  <c:v>0.8571428571428571</c:v>
                </c:pt>
                <c:pt idx="2">
                  <c:v>0.76190476190476186</c:v>
                </c:pt>
                <c:pt idx="3">
                  <c:v>0.875</c:v>
                </c:pt>
                <c:pt idx="4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F2-4AAB-8FDF-A45E0E0D346D}"/>
            </c:ext>
          </c:extLst>
        </c:ser>
        <c:ser>
          <c:idx val="1"/>
          <c:order val="1"/>
          <c:tx>
            <c:strRef>
              <c:f>'Jenis-Sinta-OA'!$M$13</c:f>
              <c:strCache>
                <c:ptCount val="1"/>
                <c:pt idx="0">
                  <c:v>Platinum OA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'Jenis-Sinta-OA'!$K$14:$K$18</c:f>
              <c:strCache>
                <c:ptCount val="5"/>
                <c:pt idx="0">
                  <c:v>Asosiasi</c:v>
                </c:pt>
                <c:pt idx="1">
                  <c:v>Lembaga Penelitian</c:v>
                </c:pt>
                <c:pt idx="2">
                  <c:v>Perguruan Tinggi Negeri</c:v>
                </c:pt>
                <c:pt idx="3">
                  <c:v>Perguruan Tinggi Swasta</c:v>
                </c:pt>
                <c:pt idx="4">
                  <c:v>Total</c:v>
                </c:pt>
              </c:strCache>
            </c:strRef>
          </c:cat>
          <c:val>
            <c:numRef>
              <c:f>'Jenis-Sinta-OA'!$M$14:$M$18</c:f>
              <c:numCache>
                <c:formatCode>0.00%</c:formatCode>
                <c:ptCount val="5"/>
                <c:pt idx="0">
                  <c:v>0.125</c:v>
                </c:pt>
                <c:pt idx="1">
                  <c:v>0.14285714285714285</c:v>
                </c:pt>
                <c:pt idx="2">
                  <c:v>0.23809523809523808</c:v>
                </c:pt>
                <c:pt idx="3">
                  <c:v>0.125</c:v>
                </c:pt>
                <c:pt idx="4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F2-4AAB-8FDF-A45E0E0D346D}"/>
            </c:ext>
          </c:extLst>
        </c:ser>
        <c:ser>
          <c:idx val="2"/>
          <c:order val="2"/>
          <c:tx>
            <c:strRef>
              <c:f>'Jenis-Sinta-OA'!$N$13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'Jenis-Sinta-OA'!$N$14:$N$18</c:f>
              <c:numCache>
                <c:formatCode>0%</c:formatCode>
                <c:ptCount val="5"/>
                <c:pt idx="0">
                  <c:v>0.08</c:v>
                </c:pt>
                <c:pt idx="1">
                  <c:v>7.0000000000000007E-2</c:v>
                </c:pt>
                <c:pt idx="2">
                  <c:v>0.21</c:v>
                </c:pt>
                <c:pt idx="3">
                  <c:v>0.64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F2-4AAB-8FDF-A45E0E0D346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518360367"/>
        <c:axId val="604240143"/>
      </c:barChart>
      <c:catAx>
        <c:axId val="518360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4240143"/>
        <c:crosses val="autoZero"/>
        <c:auto val="1"/>
        <c:lblAlgn val="ctr"/>
        <c:lblOffset val="100"/>
        <c:noMultiLvlLbl val="0"/>
      </c:catAx>
      <c:valAx>
        <c:axId val="604240143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518360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8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16</xdr:row>
      <xdr:rowOff>180975</xdr:rowOff>
    </xdr:from>
    <xdr:to>
      <xdr:col>34</xdr:col>
      <xdr:colOff>95250</xdr:colOff>
      <xdr:row>38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A0DEE10-C26D-4A62-A5AF-32C8D71D24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247650</xdr:colOff>
      <xdr:row>10</xdr:row>
      <xdr:rowOff>85725</xdr:rowOff>
    </xdr:from>
    <xdr:to>
      <xdr:col>21</xdr:col>
      <xdr:colOff>152400</xdr:colOff>
      <xdr:row>24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554C0D-886C-4D3F-87EB-05E91283F4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12</xdr:row>
      <xdr:rowOff>95249</xdr:rowOff>
    </xdr:from>
    <xdr:to>
      <xdr:col>9</xdr:col>
      <xdr:colOff>400050</xdr:colOff>
      <xdr:row>26</xdr:row>
      <xdr:rowOff>9524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B7E42C0-F343-42A0-B804-CB5B993D5B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nta.kemdiktisaintek.go.id/journals/profile/2226" TargetMode="External"/><Relationship Id="rId2" Type="http://schemas.openxmlformats.org/officeDocument/2006/relationships/hyperlink" Target="https://sinta.kemdiktisaintek.go.id/affiliations/profile/399" TargetMode="External"/><Relationship Id="rId1" Type="http://schemas.openxmlformats.org/officeDocument/2006/relationships/hyperlink" Target="mailto:J@ti%20Undip%20:%20Jurnal%20Teknik%20Industri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inta.kemdiktisaintek.go.id/journals/profile/802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sinta.kemdiktisaintek.go.id/journals/profile/8857" TargetMode="External"/><Relationship Id="rId3" Type="http://schemas.openxmlformats.org/officeDocument/2006/relationships/hyperlink" Target="https://sinta.kemdiktisaintek.go.id/journals/profile/832" TargetMode="External"/><Relationship Id="rId7" Type="http://schemas.openxmlformats.org/officeDocument/2006/relationships/hyperlink" Target="https://sinta.kemdiktisaintek.go.id/journals/profile/2426" TargetMode="External"/><Relationship Id="rId12" Type="http://schemas.openxmlformats.org/officeDocument/2006/relationships/printerSettings" Target="../printerSettings/printerSettings6.bin"/><Relationship Id="rId2" Type="http://schemas.openxmlformats.org/officeDocument/2006/relationships/hyperlink" Target="https://sinta.kemdiktisaintek.go.id/journals/profile/709" TargetMode="External"/><Relationship Id="rId1" Type="http://schemas.openxmlformats.org/officeDocument/2006/relationships/hyperlink" Target="https://sinta.kemdiktisaintek.go.id/journals/profile/9529" TargetMode="External"/><Relationship Id="rId6" Type="http://schemas.openxmlformats.org/officeDocument/2006/relationships/hyperlink" Target="https://sinta.kemdiktisaintek.go.id/journals/profile/9354" TargetMode="External"/><Relationship Id="rId11" Type="http://schemas.openxmlformats.org/officeDocument/2006/relationships/hyperlink" Target="https://sinta.kemdiktisaintek.go.id/journals/profile/9367" TargetMode="External"/><Relationship Id="rId5" Type="http://schemas.openxmlformats.org/officeDocument/2006/relationships/hyperlink" Target="https://sinta.kemdiktisaintek.go.id/journals/profile/945" TargetMode="External"/><Relationship Id="rId10" Type="http://schemas.openxmlformats.org/officeDocument/2006/relationships/hyperlink" Target="https://sinta.kemdiktisaintek.go.id/journals/profile/15421" TargetMode="External"/><Relationship Id="rId4" Type="http://schemas.openxmlformats.org/officeDocument/2006/relationships/hyperlink" Target="https://sinta.kemdiktisaintek.go.id/journals/profile/4087" TargetMode="External"/><Relationship Id="rId9" Type="http://schemas.openxmlformats.org/officeDocument/2006/relationships/hyperlink" Target="https://sinta.kemdiktisaintek.go.id/journals/profile/1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F1BF1-AF3C-446B-BEAB-69AA902BF7D7}">
  <dimension ref="A1:N219"/>
  <sheetViews>
    <sheetView zoomScale="115" zoomScaleNormal="115" workbookViewId="0">
      <selection activeCell="F187" sqref="F187"/>
    </sheetView>
  </sheetViews>
  <sheetFormatPr defaultRowHeight="15" x14ac:dyDescent="0.25"/>
  <cols>
    <col min="1" max="1" width="6.5703125" customWidth="1"/>
    <col min="2" max="2" width="36.85546875" style="8" customWidth="1"/>
    <col min="3" max="3" width="11.7109375" style="112" customWidth="1"/>
    <col min="4" max="4" width="10.140625" style="113" bestFit="1" customWidth="1"/>
    <col min="5" max="5" width="8.42578125" style="113" bestFit="1" customWidth="1"/>
    <col min="6" max="6" width="10.7109375" style="118" customWidth="1"/>
    <col min="7" max="7" width="13.140625" style="125" bestFit="1" customWidth="1"/>
    <col min="8" max="8" width="11.28515625" style="109" customWidth="1"/>
    <col min="9" max="9" width="15.42578125" style="125" bestFit="1" customWidth="1"/>
    <col min="10" max="10" width="10.85546875" style="113" customWidth="1"/>
    <col min="11" max="11" width="9.140625" style="113"/>
  </cols>
  <sheetData>
    <row r="1" spans="1:14" s="113" customFormat="1" ht="30" x14ac:dyDescent="0.25">
      <c r="A1" s="6" t="s">
        <v>0</v>
      </c>
      <c r="B1" s="6" t="s">
        <v>321</v>
      </c>
      <c r="C1" s="107" t="s">
        <v>272</v>
      </c>
      <c r="D1" s="6" t="s">
        <v>296</v>
      </c>
      <c r="E1" s="6" t="s">
        <v>305</v>
      </c>
      <c r="F1" s="107" t="s">
        <v>297</v>
      </c>
      <c r="G1" s="107" t="s">
        <v>298</v>
      </c>
      <c r="H1" s="106" t="s">
        <v>299</v>
      </c>
      <c r="I1" s="107" t="s">
        <v>300</v>
      </c>
      <c r="J1" s="6" t="s">
        <v>301</v>
      </c>
      <c r="K1" s="6" t="s">
        <v>302</v>
      </c>
      <c r="L1" s="6" t="s">
        <v>303</v>
      </c>
      <c r="M1" s="6" t="s">
        <v>304</v>
      </c>
      <c r="N1" s="6" t="s">
        <v>306</v>
      </c>
    </row>
    <row r="2" spans="1:14" ht="30" x14ac:dyDescent="0.25">
      <c r="A2" s="7">
        <v>1</v>
      </c>
      <c r="B2" s="108" t="s">
        <v>201</v>
      </c>
      <c r="C2" s="107" t="s">
        <v>145</v>
      </c>
      <c r="D2" s="110">
        <v>1</v>
      </c>
      <c r="E2" s="115">
        <v>1</v>
      </c>
      <c r="F2" s="116">
        <v>3</v>
      </c>
      <c r="G2" s="121">
        <v>10</v>
      </c>
      <c r="H2" s="105">
        <v>0</v>
      </c>
      <c r="I2" s="121">
        <v>0</v>
      </c>
      <c r="J2" s="110">
        <v>0</v>
      </c>
      <c r="K2" s="115">
        <v>0</v>
      </c>
      <c r="L2" s="7">
        <v>0</v>
      </c>
      <c r="M2" s="7">
        <v>0</v>
      </c>
      <c r="N2" s="1">
        <v>0</v>
      </c>
    </row>
    <row r="3" spans="1:14" ht="30" x14ac:dyDescent="0.25">
      <c r="A3" s="7">
        <v>2</v>
      </c>
      <c r="B3" s="7" t="s">
        <v>292</v>
      </c>
      <c r="C3" s="107" t="s">
        <v>145</v>
      </c>
      <c r="D3" s="110">
        <v>1</v>
      </c>
      <c r="E3" s="110">
        <v>0</v>
      </c>
      <c r="F3" s="107">
        <v>2</v>
      </c>
      <c r="G3" s="120">
        <v>14</v>
      </c>
      <c r="H3" s="105">
        <v>9000000</v>
      </c>
      <c r="I3" s="120">
        <v>9000000</v>
      </c>
      <c r="J3" s="110">
        <v>0</v>
      </c>
      <c r="K3" s="110">
        <v>1</v>
      </c>
      <c r="L3" s="7">
        <v>0</v>
      </c>
      <c r="M3" s="7">
        <v>0</v>
      </c>
      <c r="N3" s="1">
        <v>0</v>
      </c>
    </row>
    <row r="4" spans="1:14" ht="30" x14ac:dyDescent="0.25">
      <c r="A4" s="7">
        <v>3</v>
      </c>
      <c r="B4" s="7" t="s">
        <v>7</v>
      </c>
      <c r="C4" s="107" t="s">
        <v>145</v>
      </c>
      <c r="D4" s="110">
        <v>1</v>
      </c>
      <c r="E4" s="110">
        <v>0</v>
      </c>
      <c r="F4" s="107">
        <v>2</v>
      </c>
      <c r="G4" s="120">
        <v>27</v>
      </c>
      <c r="H4" s="105">
        <v>3600000</v>
      </c>
      <c r="I4" s="120">
        <v>3600000</v>
      </c>
      <c r="J4" s="110">
        <v>0</v>
      </c>
      <c r="K4" s="110">
        <v>1</v>
      </c>
      <c r="L4" s="7">
        <v>0</v>
      </c>
      <c r="M4" s="7">
        <v>0</v>
      </c>
      <c r="N4" s="1">
        <v>0</v>
      </c>
    </row>
    <row r="5" spans="1:14" ht="45" x14ac:dyDescent="0.25">
      <c r="A5" s="7">
        <v>4</v>
      </c>
      <c r="B5" s="7" t="s">
        <v>8</v>
      </c>
      <c r="C5" s="107" t="s">
        <v>294</v>
      </c>
      <c r="D5" s="110">
        <v>1</v>
      </c>
      <c r="E5" s="110">
        <v>0</v>
      </c>
      <c r="F5" s="107">
        <v>4</v>
      </c>
      <c r="G5" s="120">
        <v>417</v>
      </c>
      <c r="H5" s="105">
        <v>8190000</v>
      </c>
      <c r="I5" s="120">
        <v>8190000</v>
      </c>
      <c r="J5" s="110">
        <v>0</v>
      </c>
      <c r="K5" s="110">
        <v>0</v>
      </c>
      <c r="L5" s="7">
        <v>1</v>
      </c>
      <c r="M5" s="7">
        <v>1</v>
      </c>
      <c r="N5" s="1">
        <v>0</v>
      </c>
    </row>
    <row r="6" spans="1:14" ht="45" x14ac:dyDescent="0.25">
      <c r="A6" s="7">
        <v>5</v>
      </c>
      <c r="B6" s="7" t="s">
        <v>9</v>
      </c>
      <c r="C6" s="107" t="s">
        <v>294</v>
      </c>
      <c r="D6" s="110">
        <v>1</v>
      </c>
      <c r="E6" s="110">
        <v>0</v>
      </c>
      <c r="F6" s="107">
        <v>12</v>
      </c>
      <c r="G6" s="120">
        <v>600</v>
      </c>
      <c r="H6" s="105">
        <v>8100000</v>
      </c>
      <c r="I6" s="120">
        <v>4590000</v>
      </c>
      <c r="J6" s="110">
        <v>0</v>
      </c>
      <c r="K6" s="110">
        <v>0</v>
      </c>
      <c r="L6" s="7">
        <v>1</v>
      </c>
      <c r="M6" s="7">
        <v>1</v>
      </c>
      <c r="N6" s="1">
        <v>0</v>
      </c>
    </row>
    <row r="7" spans="1:14" ht="45" x14ac:dyDescent="0.25">
      <c r="A7" s="7">
        <v>6</v>
      </c>
      <c r="B7" s="7" t="s">
        <v>92</v>
      </c>
      <c r="C7" s="107" t="s">
        <v>294</v>
      </c>
      <c r="D7" s="110">
        <v>1</v>
      </c>
      <c r="E7" s="114">
        <v>0</v>
      </c>
      <c r="F7" s="114">
        <v>6</v>
      </c>
      <c r="G7" s="119">
        <v>540</v>
      </c>
      <c r="H7" s="105">
        <v>3870000</v>
      </c>
      <c r="I7" s="119">
        <v>4590000</v>
      </c>
      <c r="J7" s="110">
        <v>0</v>
      </c>
      <c r="K7" s="114">
        <v>0</v>
      </c>
      <c r="L7" s="7">
        <v>1</v>
      </c>
      <c r="M7" s="7">
        <v>1</v>
      </c>
      <c r="N7" s="1">
        <v>0</v>
      </c>
    </row>
    <row r="8" spans="1:14" ht="30" x14ac:dyDescent="0.25">
      <c r="A8" s="7">
        <v>7</v>
      </c>
      <c r="B8" s="7" t="s">
        <v>10</v>
      </c>
      <c r="C8" s="107" t="s">
        <v>144</v>
      </c>
      <c r="D8" s="110">
        <v>1</v>
      </c>
      <c r="E8" s="110">
        <v>0</v>
      </c>
      <c r="F8" s="107">
        <v>4</v>
      </c>
      <c r="G8" s="120">
        <v>256</v>
      </c>
      <c r="H8" s="105">
        <v>7110000</v>
      </c>
      <c r="I8" s="120">
        <v>6390000</v>
      </c>
      <c r="J8" s="110">
        <v>0</v>
      </c>
      <c r="K8" s="110">
        <v>0</v>
      </c>
      <c r="L8" s="7">
        <v>1</v>
      </c>
      <c r="M8" s="7">
        <v>1</v>
      </c>
      <c r="N8" s="1">
        <v>0</v>
      </c>
    </row>
    <row r="9" spans="1:14" ht="45" x14ac:dyDescent="0.25">
      <c r="A9" s="7">
        <v>8</v>
      </c>
      <c r="B9" s="7" t="s">
        <v>11</v>
      </c>
      <c r="C9" s="107" t="s">
        <v>294</v>
      </c>
      <c r="D9" s="110">
        <v>1</v>
      </c>
      <c r="E9" s="110">
        <v>0</v>
      </c>
      <c r="F9" s="107">
        <v>2</v>
      </c>
      <c r="G9" s="120">
        <v>83</v>
      </c>
      <c r="H9" s="105">
        <f>700*18000</f>
        <v>12600000</v>
      </c>
      <c r="I9" s="120">
        <v>12000000</v>
      </c>
      <c r="J9" s="110">
        <v>0</v>
      </c>
      <c r="K9" s="110">
        <v>0</v>
      </c>
      <c r="L9" s="7">
        <v>0</v>
      </c>
      <c r="M9" s="7">
        <v>0</v>
      </c>
      <c r="N9" s="1">
        <v>0</v>
      </c>
    </row>
    <row r="10" spans="1:14" x14ac:dyDescent="0.25">
      <c r="A10" s="7">
        <v>9</v>
      </c>
      <c r="B10" s="108" t="s">
        <v>176</v>
      </c>
      <c r="C10" s="107" t="s">
        <v>145</v>
      </c>
      <c r="D10" s="6">
        <v>1</v>
      </c>
      <c r="E10" s="6">
        <v>1</v>
      </c>
      <c r="F10" s="107">
        <v>2</v>
      </c>
      <c r="G10" s="120">
        <v>42</v>
      </c>
      <c r="H10" s="105">
        <v>0</v>
      </c>
      <c r="I10" s="120">
        <v>0</v>
      </c>
      <c r="J10" s="6">
        <v>0</v>
      </c>
      <c r="K10" s="6">
        <v>0</v>
      </c>
      <c r="L10" s="7">
        <v>0</v>
      </c>
      <c r="M10" s="7">
        <v>0</v>
      </c>
      <c r="N10" s="1">
        <v>0</v>
      </c>
    </row>
    <row r="11" spans="1:14" ht="45" x14ac:dyDescent="0.25">
      <c r="A11" s="7">
        <v>10</v>
      </c>
      <c r="B11" s="7" t="s">
        <v>291</v>
      </c>
      <c r="C11" s="107" t="s">
        <v>295</v>
      </c>
      <c r="D11" s="110">
        <v>1</v>
      </c>
      <c r="E11" s="110">
        <v>1</v>
      </c>
      <c r="F11" s="107">
        <v>2</v>
      </c>
      <c r="G11" s="120">
        <v>25</v>
      </c>
      <c r="H11" s="105">
        <v>0</v>
      </c>
      <c r="I11" s="120">
        <v>0</v>
      </c>
      <c r="J11" s="110">
        <v>0</v>
      </c>
      <c r="K11" s="110">
        <v>0</v>
      </c>
      <c r="L11" s="7">
        <v>0</v>
      </c>
      <c r="M11" s="7">
        <v>0</v>
      </c>
      <c r="N11" s="1">
        <v>0</v>
      </c>
    </row>
    <row r="12" spans="1:14" x14ac:dyDescent="0.25">
      <c r="A12" s="7">
        <v>11</v>
      </c>
      <c r="B12" s="7" t="s">
        <v>12</v>
      </c>
      <c r="C12" s="107" t="s">
        <v>145</v>
      </c>
      <c r="D12" s="110">
        <v>1</v>
      </c>
      <c r="E12" s="110">
        <v>1</v>
      </c>
      <c r="F12" s="107">
        <v>3</v>
      </c>
      <c r="G12" s="120">
        <v>25</v>
      </c>
      <c r="H12" s="105">
        <v>0</v>
      </c>
      <c r="I12" s="120">
        <v>0</v>
      </c>
      <c r="J12" s="110">
        <v>0</v>
      </c>
      <c r="K12" s="110">
        <v>0</v>
      </c>
      <c r="L12" s="7">
        <v>0</v>
      </c>
      <c r="M12" s="7">
        <v>0</v>
      </c>
      <c r="N12" s="1">
        <v>0</v>
      </c>
    </row>
    <row r="13" spans="1:14" ht="30" x14ac:dyDescent="0.25">
      <c r="A13" s="7">
        <v>12</v>
      </c>
      <c r="B13" s="108" t="s">
        <v>177</v>
      </c>
      <c r="C13" s="107" t="s">
        <v>145</v>
      </c>
      <c r="D13" s="6">
        <v>1</v>
      </c>
      <c r="E13" s="6">
        <v>0</v>
      </c>
      <c r="F13" s="107">
        <v>2</v>
      </c>
      <c r="G13" s="120">
        <v>28</v>
      </c>
      <c r="H13" s="105">
        <v>0</v>
      </c>
      <c r="I13" s="120">
        <v>3500000</v>
      </c>
      <c r="J13" s="6">
        <v>0</v>
      </c>
      <c r="K13" s="6">
        <v>0</v>
      </c>
      <c r="L13" s="7">
        <v>0</v>
      </c>
      <c r="M13" s="7">
        <v>0</v>
      </c>
      <c r="N13" s="1">
        <v>0</v>
      </c>
    </row>
    <row r="14" spans="1:14" x14ac:dyDescent="0.25">
      <c r="A14" s="7">
        <v>13</v>
      </c>
      <c r="B14" s="1" t="s">
        <v>174</v>
      </c>
      <c r="C14" s="107" t="s">
        <v>144</v>
      </c>
      <c r="D14" s="6">
        <v>1</v>
      </c>
      <c r="E14" s="6">
        <v>0</v>
      </c>
      <c r="F14" s="107">
        <v>4</v>
      </c>
      <c r="G14" s="120">
        <v>48</v>
      </c>
      <c r="H14" s="105">
        <v>2700000</v>
      </c>
      <c r="I14" s="120">
        <v>2500000</v>
      </c>
      <c r="J14" s="6">
        <v>0</v>
      </c>
      <c r="K14" s="6">
        <v>0</v>
      </c>
      <c r="L14" s="7">
        <v>0</v>
      </c>
      <c r="M14" s="7">
        <v>0</v>
      </c>
      <c r="N14" s="1">
        <v>0</v>
      </c>
    </row>
    <row r="15" spans="1:14" x14ac:dyDescent="0.25">
      <c r="A15" s="7">
        <v>14</v>
      </c>
      <c r="B15" s="7" t="s">
        <v>13</v>
      </c>
      <c r="C15" s="107" t="s">
        <v>144</v>
      </c>
      <c r="D15" s="110">
        <v>1</v>
      </c>
      <c r="E15" s="110">
        <v>0</v>
      </c>
      <c r="F15" s="107">
        <v>3</v>
      </c>
      <c r="G15" s="120">
        <v>46</v>
      </c>
      <c r="H15" s="105">
        <v>0</v>
      </c>
      <c r="I15" s="120">
        <v>3500000</v>
      </c>
      <c r="J15" s="110">
        <v>0</v>
      </c>
      <c r="K15" s="110">
        <v>0</v>
      </c>
      <c r="L15" s="7">
        <v>0</v>
      </c>
      <c r="M15" s="7">
        <v>0</v>
      </c>
      <c r="N15" s="1">
        <v>0</v>
      </c>
    </row>
    <row r="16" spans="1:14" ht="30" x14ac:dyDescent="0.25">
      <c r="A16" s="7">
        <v>15</v>
      </c>
      <c r="B16" s="7" t="s">
        <v>14</v>
      </c>
      <c r="C16" s="107" t="s">
        <v>144</v>
      </c>
      <c r="D16" s="110">
        <v>1</v>
      </c>
      <c r="E16" s="110">
        <v>0</v>
      </c>
      <c r="F16" s="107">
        <v>6</v>
      </c>
      <c r="G16" s="120">
        <v>159</v>
      </c>
      <c r="H16" s="105">
        <v>2682000</v>
      </c>
      <c r="I16" s="120">
        <v>2500000</v>
      </c>
      <c r="J16" s="110">
        <v>0</v>
      </c>
      <c r="K16" s="110">
        <v>0</v>
      </c>
      <c r="L16" s="7">
        <v>1</v>
      </c>
      <c r="M16" s="7">
        <v>1</v>
      </c>
      <c r="N16" s="1">
        <v>0</v>
      </c>
    </row>
    <row r="17" spans="1:14" ht="30" x14ac:dyDescent="0.25">
      <c r="A17" s="7">
        <v>16</v>
      </c>
      <c r="B17" s="7" t="s">
        <v>288</v>
      </c>
      <c r="C17" s="117" t="s">
        <v>145</v>
      </c>
      <c r="D17" s="68">
        <v>2</v>
      </c>
      <c r="E17" s="68">
        <v>0</v>
      </c>
      <c r="F17" s="111">
        <v>3</v>
      </c>
      <c r="G17" s="123">
        <v>17</v>
      </c>
      <c r="H17" s="105">
        <v>0</v>
      </c>
      <c r="I17" s="123">
        <v>1500000</v>
      </c>
      <c r="J17" s="68">
        <v>0</v>
      </c>
      <c r="K17" s="68">
        <v>1</v>
      </c>
      <c r="L17" s="7">
        <v>0</v>
      </c>
      <c r="M17" s="7">
        <v>0</v>
      </c>
      <c r="N17" s="1">
        <v>0</v>
      </c>
    </row>
    <row r="18" spans="1:14" x14ac:dyDescent="0.25">
      <c r="A18" s="7">
        <v>17</v>
      </c>
      <c r="B18" s="108" t="s">
        <v>193</v>
      </c>
      <c r="C18" s="107" t="s">
        <v>145</v>
      </c>
      <c r="D18" s="6">
        <v>2</v>
      </c>
      <c r="E18" s="6">
        <v>1</v>
      </c>
      <c r="F18" s="107">
        <v>2</v>
      </c>
      <c r="G18" s="120">
        <v>11</v>
      </c>
      <c r="H18" s="105">
        <v>0</v>
      </c>
      <c r="I18" s="120">
        <v>0</v>
      </c>
      <c r="J18" s="6">
        <v>0</v>
      </c>
      <c r="K18" s="6">
        <v>0</v>
      </c>
      <c r="L18" s="7">
        <v>0</v>
      </c>
      <c r="M18" s="7">
        <v>0</v>
      </c>
      <c r="N18" s="1">
        <v>0</v>
      </c>
    </row>
    <row r="19" spans="1:14" x14ac:dyDescent="0.25">
      <c r="A19" s="7">
        <v>18</v>
      </c>
      <c r="B19" s="7" t="s">
        <v>17</v>
      </c>
      <c r="C19" s="107" t="s">
        <v>144</v>
      </c>
      <c r="D19" s="110">
        <v>2</v>
      </c>
      <c r="E19" s="110">
        <v>0</v>
      </c>
      <c r="F19" s="107">
        <v>1</v>
      </c>
      <c r="G19" s="120">
        <v>46</v>
      </c>
      <c r="H19" s="105">
        <v>0</v>
      </c>
      <c r="I19" s="120">
        <v>2000000</v>
      </c>
      <c r="J19" s="110">
        <v>0</v>
      </c>
      <c r="K19" s="110">
        <v>0</v>
      </c>
      <c r="L19" s="7">
        <v>0</v>
      </c>
      <c r="M19" s="7">
        <v>0</v>
      </c>
      <c r="N19" s="1">
        <v>0</v>
      </c>
    </row>
    <row r="20" spans="1:14" ht="30" x14ac:dyDescent="0.25">
      <c r="A20" s="7">
        <v>19</v>
      </c>
      <c r="B20" s="7" t="s">
        <v>18</v>
      </c>
      <c r="C20" s="107" t="s">
        <v>144</v>
      </c>
      <c r="D20" s="110">
        <v>2</v>
      </c>
      <c r="E20" s="110">
        <v>0</v>
      </c>
      <c r="F20" s="107">
        <v>2</v>
      </c>
      <c r="G20" s="120">
        <v>12</v>
      </c>
      <c r="H20" s="105">
        <v>0</v>
      </c>
      <c r="I20" s="120">
        <v>2000000</v>
      </c>
      <c r="J20" s="110">
        <v>0</v>
      </c>
      <c r="K20" s="110">
        <v>0</v>
      </c>
      <c r="L20" s="7">
        <v>0</v>
      </c>
      <c r="M20" s="7">
        <v>0</v>
      </c>
      <c r="N20" s="1">
        <v>0</v>
      </c>
    </row>
    <row r="21" spans="1:14" ht="30" x14ac:dyDescent="0.25">
      <c r="A21" s="7">
        <v>20</v>
      </c>
      <c r="B21" s="7" t="s">
        <v>94</v>
      </c>
      <c r="C21" s="107" t="s">
        <v>144</v>
      </c>
      <c r="D21" s="110">
        <v>2</v>
      </c>
      <c r="E21" s="115">
        <v>0</v>
      </c>
      <c r="F21" s="116">
        <v>2</v>
      </c>
      <c r="G21" s="121">
        <v>13</v>
      </c>
      <c r="H21" s="105">
        <v>1350000</v>
      </c>
      <c r="I21" s="121">
        <v>1000000</v>
      </c>
      <c r="J21" s="110">
        <v>0</v>
      </c>
      <c r="K21" s="115">
        <v>0</v>
      </c>
      <c r="L21" s="7">
        <v>0</v>
      </c>
      <c r="M21" s="7">
        <v>0</v>
      </c>
      <c r="N21" s="1">
        <v>0</v>
      </c>
    </row>
    <row r="22" spans="1:14" ht="30" x14ac:dyDescent="0.25">
      <c r="A22" s="7">
        <v>21</v>
      </c>
      <c r="B22" s="108" t="s">
        <v>191</v>
      </c>
      <c r="C22" s="107" t="s">
        <v>145</v>
      </c>
      <c r="D22" s="6">
        <v>2</v>
      </c>
      <c r="E22" s="6">
        <v>1</v>
      </c>
      <c r="F22" s="107">
        <v>2</v>
      </c>
      <c r="G22" s="120">
        <v>24</v>
      </c>
      <c r="H22" s="105">
        <v>0</v>
      </c>
      <c r="I22" s="120">
        <v>0</v>
      </c>
      <c r="J22" s="68">
        <v>0</v>
      </c>
      <c r="K22" s="68">
        <v>0</v>
      </c>
      <c r="L22" s="7">
        <v>0</v>
      </c>
      <c r="M22" s="7">
        <v>0</v>
      </c>
      <c r="N22" s="1">
        <v>0</v>
      </c>
    </row>
    <row r="23" spans="1:14" x14ac:dyDescent="0.25">
      <c r="A23" s="7">
        <v>22</v>
      </c>
      <c r="B23" s="108" t="s">
        <v>195</v>
      </c>
      <c r="C23" s="107" t="s">
        <v>145</v>
      </c>
      <c r="D23" s="6">
        <v>2</v>
      </c>
      <c r="E23" s="6">
        <v>0</v>
      </c>
      <c r="F23" s="107">
        <v>2</v>
      </c>
      <c r="G23" s="120">
        <v>19</v>
      </c>
      <c r="H23" s="105">
        <v>0</v>
      </c>
      <c r="I23" s="120">
        <v>1000000</v>
      </c>
      <c r="J23" s="6">
        <v>0</v>
      </c>
      <c r="K23" s="6">
        <v>0</v>
      </c>
      <c r="L23" s="7">
        <v>0</v>
      </c>
      <c r="M23" s="7">
        <v>0</v>
      </c>
      <c r="N23" s="1">
        <v>0</v>
      </c>
    </row>
    <row r="24" spans="1:14" x14ac:dyDescent="0.25">
      <c r="A24" s="7">
        <v>23</v>
      </c>
      <c r="B24" s="108" t="s">
        <v>186</v>
      </c>
      <c r="C24" s="107" t="s">
        <v>145</v>
      </c>
      <c r="D24" s="6">
        <v>2</v>
      </c>
      <c r="E24" s="6">
        <v>1</v>
      </c>
      <c r="F24" s="107">
        <v>2</v>
      </c>
      <c r="G24" s="120">
        <v>31</v>
      </c>
      <c r="H24" s="105">
        <v>0</v>
      </c>
      <c r="I24" s="120">
        <v>0</v>
      </c>
      <c r="J24" s="68">
        <v>0</v>
      </c>
      <c r="K24" s="68">
        <v>0</v>
      </c>
      <c r="L24" s="7">
        <v>0</v>
      </c>
      <c r="M24" s="7">
        <v>0</v>
      </c>
      <c r="N24" s="1">
        <v>0</v>
      </c>
    </row>
    <row r="25" spans="1:14" ht="30" x14ac:dyDescent="0.25">
      <c r="A25" s="7">
        <v>24</v>
      </c>
      <c r="B25" s="7" t="s">
        <v>19</v>
      </c>
      <c r="C25" s="107" t="s">
        <v>144</v>
      </c>
      <c r="D25" s="110">
        <v>2</v>
      </c>
      <c r="E25" s="110">
        <v>0</v>
      </c>
      <c r="F25" s="107">
        <v>2</v>
      </c>
      <c r="G25" s="120">
        <v>16</v>
      </c>
      <c r="H25" s="105">
        <v>0</v>
      </c>
      <c r="I25" s="122">
        <v>500000</v>
      </c>
      <c r="J25" s="110">
        <v>0</v>
      </c>
      <c r="K25" s="110">
        <v>0</v>
      </c>
      <c r="L25" s="7">
        <v>0</v>
      </c>
      <c r="M25" s="7">
        <v>0</v>
      </c>
      <c r="N25" s="1">
        <v>0</v>
      </c>
    </row>
    <row r="26" spans="1:14" ht="30" x14ac:dyDescent="0.25">
      <c r="A26" s="7">
        <v>25</v>
      </c>
      <c r="B26" s="7" t="s">
        <v>20</v>
      </c>
      <c r="C26" s="107" t="s">
        <v>144</v>
      </c>
      <c r="D26" s="110">
        <v>2</v>
      </c>
      <c r="E26" s="110">
        <v>0</v>
      </c>
      <c r="F26" s="107">
        <v>2</v>
      </c>
      <c r="G26" s="120">
        <v>23</v>
      </c>
      <c r="H26" s="105">
        <v>0</v>
      </c>
      <c r="I26" s="120">
        <v>2500000</v>
      </c>
      <c r="J26" s="110">
        <v>0</v>
      </c>
      <c r="K26" s="110">
        <v>0</v>
      </c>
      <c r="L26" s="7">
        <v>0</v>
      </c>
      <c r="M26" s="7">
        <v>1</v>
      </c>
      <c r="N26" s="1">
        <v>0</v>
      </c>
    </row>
    <row r="27" spans="1:14" ht="45" x14ac:dyDescent="0.25">
      <c r="A27" s="7">
        <v>26</v>
      </c>
      <c r="B27" s="108" t="s">
        <v>189</v>
      </c>
      <c r="C27" s="107" t="s">
        <v>144</v>
      </c>
      <c r="D27" s="6">
        <v>2</v>
      </c>
      <c r="E27" s="6">
        <v>1</v>
      </c>
      <c r="F27" s="107">
        <v>2</v>
      </c>
      <c r="G27" s="120">
        <v>14</v>
      </c>
      <c r="H27" s="105">
        <v>0</v>
      </c>
      <c r="I27" s="120">
        <v>0</v>
      </c>
      <c r="J27" s="6">
        <v>0</v>
      </c>
      <c r="K27" s="6">
        <v>0</v>
      </c>
      <c r="L27" s="7">
        <v>0</v>
      </c>
      <c r="M27" s="7">
        <v>0</v>
      </c>
      <c r="N27" s="1">
        <v>0</v>
      </c>
    </row>
    <row r="28" spans="1:14" ht="45" x14ac:dyDescent="0.25">
      <c r="A28" s="7">
        <v>27</v>
      </c>
      <c r="B28" s="127" t="s">
        <v>287</v>
      </c>
      <c r="C28" s="117" t="s">
        <v>144</v>
      </c>
      <c r="D28" s="68">
        <v>2</v>
      </c>
      <c r="E28" s="68">
        <v>0</v>
      </c>
      <c r="F28" s="111">
        <v>2</v>
      </c>
      <c r="G28" s="123">
        <v>17</v>
      </c>
      <c r="H28" s="105">
        <v>0</v>
      </c>
      <c r="I28" s="123">
        <v>1500000</v>
      </c>
      <c r="J28" s="68">
        <v>0</v>
      </c>
      <c r="K28" s="68">
        <v>0</v>
      </c>
      <c r="L28" s="7">
        <v>0</v>
      </c>
      <c r="M28" s="7">
        <v>0</v>
      </c>
      <c r="N28" s="1">
        <v>0</v>
      </c>
    </row>
    <row r="29" spans="1:14" ht="30" x14ac:dyDescent="0.25">
      <c r="A29" s="7">
        <v>28</v>
      </c>
      <c r="B29" s="126" t="s">
        <v>285</v>
      </c>
      <c r="C29" s="117" t="s">
        <v>145</v>
      </c>
      <c r="D29" s="68">
        <v>2</v>
      </c>
      <c r="E29" s="68">
        <v>0</v>
      </c>
      <c r="F29" s="111">
        <v>4</v>
      </c>
      <c r="G29" s="123">
        <v>69</v>
      </c>
      <c r="H29" s="105">
        <v>1800000</v>
      </c>
      <c r="I29" s="123">
        <v>1650000</v>
      </c>
      <c r="J29" s="68">
        <v>0</v>
      </c>
      <c r="K29" s="68">
        <v>1</v>
      </c>
      <c r="L29" s="7">
        <v>0</v>
      </c>
      <c r="M29" s="7">
        <v>0</v>
      </c>
      <c r="N29" s="1">
        <v>0</v>
      </c>
    </row>
    <row r="30" spans="1:14" ht="30" x14ac:dyDescent="0.25">
      <c r="A30" s="7">
        <v>29</v>
      </c>
      <c r="B30" s="108" t="s">
        <v>181</v>
      </c>
      <c r="C30" s="107" t="s">
        <v>145</v>
      </c>
      <c r="D30" s="6">
        <v>2</v>
      </c>
      <c r="E30" s="6">
        <v>1</v>
      </c>
      <c r="F30" s="107">
        <v>2</v>
      </c>
      <c r="G30" s="120">
        <v>20</v>
      </c>
      <c r="H30" s="105">
        <v>0</v>
      </c>
      <c r="I30" s="120">
        <v>0</v>
      </c>
      <c r="J30" s="68">
        <v>0</v>
      </c>
      <c r="K30" s="68">
        <v>0</v>
      </c>
      <c r="L30" s="7">
        <v>0</v>
      </c>
      <c r="M30" s="7">
        <v>0</v>
      </c>
      <c r="N30" s="1">
        <v>0</v>
      </c>
    </row>
    <row r="31" spans="1:14" ht="30" x14ac:dyDescent="0.25">
      <c r="A31" s="7">
        <v>30</v>
      </c>
      <c r="B31" s="7" t="s">
        <v>290</v>
      </c>
      <c r="C31" s="117" t="s">
        <v>145</v>
      </c>
      <c r="D31" s="68">
        <v>2</v>
      </c>
      <c r="E31" s="68">
        <v>0</v>
      </c>
      <c r="F31" s="111">
        <v>4</v>
      </c>
      <c r="G31" s="123">
        <v>69</v>
      </c>
      <c r="H31" s="105">
        <v>3600000</v>
      </c>
      <c r="I31" s="123">
        <v>2500000</v>
      </c>
      <c r="J31" s="68">
        <v>0</v>
      </c>
      <c r="K31" s="68">
        <v>1</v>
      </c>
      <c r="L31" s="7">
        <v>0</v>
      </c>
      <c r="M31" s="7">
        <v>0</v>
      </c>
      <c r="N31" s="1">
        <v>0</v>
      </c>
    </row>
    <row r="32" spans="1:14" ht="45" x14ac:dyDescent="0.25">
      <c r="A32" s="7">
        <v>31</v>
      </c>
      <c r="B32" s="108" t="s">
        <v>194</v>
      </c>
      <c r="C32" s="107" t="s">
        <v>145</v>
      </c>
      <c r="D32" s="6">
        <v>2</v>
      </c>
      <c r="E32" s="6">
        <v>0</v>
      </c>
      <c r="F32" s="107">
        <v>4</v>
      </c>
      <c r="G32" s="120">
        <v>74</v>
      </c>
      <c r="H32" s="105">
        <v>1800000</v>
      </c>
      <c r="I32" s="120">
        <v>1500000</v>
      </c>
      <c r="J32" s="6">
        <v>0</v>
      </c>
      <c r="K32" s="6">
        <v>1</v>
      </c>
      <c r="L32" s="7">
        <v>0</v>
      </c>
      <c r="M32" s="7">
        <v>0</v>
      </c>
      <c r="N32" s="1">
        <v>0</v>
      </c>
    </row>
    <row r="33" spans="1:14" ht="30" x14ac:dyDescent="0.25">
      <c r="A33" s="7">
        <v>32</v>
      </c>
      <c r="B33" s="108" t="s">
        <v>184</v>
      </c>
      <c r="C33" s="107" t="s">
        <v>145</v>
      </c>
      <c r="D33" s="6">
        <v>2</v>
      </c>
      <c r="E33" s="6">
        <v>1</v>
      </c>
      <c r="F33" s="107">
        <v>3</v>
      </c>
      <c r="G33" s="120">
        <v>13</v>
      </c>
      <c r="H33" s="105">
        <v>0</v>
      </c>
      <c r="I33" s="120">
        <v>0</v>
      </c>
      <c r="J33" s="68">
        <v>0</v>
      </c>
      <c r="K33" s="68">
        <v>0</v>
      </c>
      <c r="L33" s="7">
        <v>0</v>
      </c>
      <c r="M33" s="7">
        <v>0</v>
      </c>
      <c r="N33" s="1">
        <v>0</v>
      </c>
    </row>
    <row r="34" spans="1:14" ht="30" x14ac:dyDescent="0.25">
      <c r="A34" s="7">
        <v>33</v>
      </c>
      <c r="B34" s="7" t="s">
        <v>93</v>
      </c>
      <c r="C34" s="107" t="s">
        <v>147</v>
      </c>
      <c r="D34" s="110">
        <v>2</v>
      </c>
      <c r="E34" s="115">
        <v>0</v>
      </c>
      <c r="F34" s="116">
        <v>4</v>
      </c>
      <c r="G34" s="121">
        <v>19</v>
      </c>
      <c r="H34" s="105">
        <v>1422000</v>
      </c>
      <c r="I34" s="121">
        <v>1200000</v>
      </c>
      <c r="J34" s="110">
        <v>0</v>
      </c>
      <c r="K34" s="115">
        <v>0</v>
      </c>
      <c r="L34" s="7">
        <v>0</v>
      </c>
      <c r="M34" s="9">
        <v>1</v>
      </c>
      <c r="N34" s="105">
        <v>1</v>
      </c>
    </row>
    <row r="35" spans="1:14" ht="30" x14ac:dyDescent="0.25">
      <c r="A35" s="7">
        <v>34</v>
      </c>
      <c r="B35" s="7" t="s">
        <v>21</v>
      </c>
      <c r="C35" s="107" t="s">
        <v>145</v>
      </c>
      <c r="D35" s="110">
        <v>2</v>
      </c>
      <c r="E35" s="110">
        <v>0</v>
      </c>
      <c r="F35" s="107">
        <v>3</v>
      </c>
      <c r="G35" s="120">
        <v>17</v>
      </c>
      <c r="H35" s="105">
        <v>2700000</v>
      </c>
      <c r="I35" s="120">
        <v>2500000</v>
      </c>
      <c r="J35" s="110">
        <v>0</v>
      </c>
      <c r="K35" s="110">
        <v>0</v>
      </c>
      <c r="L35" s="7">
        <v>0</v>
      </c>
      <c r="M35" s="7">
        <v>0</v>
      </c>
      <c r="N35" s="1">
        <v>0</v>
      </c>
    </row>
    <row r="36" spans="1:14" ht="30" x14ac:dyDescent="0.25">
      <c r="A36" s="7">
        <v>35</v>
      </c>
      <c r="B36" s="108" t="s">
        <v>183</v>
      </c>
      <c r="C36" s="107" t="s">
        <v>145</v>
      </c>
      <c r="D36" s="6">
        <v>2</v>
      </c>
      <c r="E36" s="6">
        <v>1</v>
      </c>
      <c r="F36" s="107">
        <v>2</v>
      </c>
      <c r="G36" s="120">
        <v>39</v>
      </c>
      <c r="H36" s="105">
        <v>0</v>
      </c>
      <c r="I36" s="120">
        <v>0</v>
      </c>
      <c r="J36" s="68">
        <v>0</v>
      </c>
      <c r="K36" s="68">
        <v>0</v>
      </c>
      <c r="L36" s="7">
        <v>0</v>
      </c>
      <c r="M36" s="7">
        <v>0</v>
      </c>
      <c r="N36" s="1">
        <v>0</v>
      </c>
    </row>
    <row r="37" spans="1:14" ht="45" x14ac:dyDescent="0.25">
      <c r="A37" s="7">
        <v>36</v>
      </c>
      <c r="B37" s="7" t="s">
        <v>22</v>
      </c>
      <c r="C37" s="107" t="s">
        <v>295</v>
      </c>
      <c r="D37" s="110">
        <v>2</v>
      </c>
      <c r="E37" s="110">
        <v>1</v>
      </c>
      <c r="F37" s="107">
        <v>2</v>
      </c>
      <c r="G37" s="120">
        <v>20</v>
      </c>
      <c r="H37" s="105">
        <v>0</v>
      </c>
      <c r="I37" s="120">
        <v>0</v>
      </c>
      <c r="J37" s="110">
        <v>0</v>
      </c>
      <c r="K37" s="110">
        <v>0</v>
      </c>
      <c r="L37" s="7">
        <v>0</v>
      </c>
      <c r="M37" s="7">
        <v>0</v>
      </c>
      <c r="N37" s="1">
        <v>0</v>
      </c>
    </row>
    <row r="38" spans="1:14" x14ac:dyDescent="0.25">
      <c r="A38" s="7">
        <v>37</v>
      </c>
      <c r="B38" s="7" t="s">
        <v>23</v>
      </c>
      <c r="C38" s="107" t="s">
        <v>144</v>
      </c>
      <c r="D38" s="110">
        <v>2</v>
      </c>
      <c r="E38" s="110">
        <v>0</v>
      </c>
      <c r="F38" s="107">
        <v>4</v>
      </c>
      <c r="G38" s="120">
        <v>56</v>
      </c>
      <c r="H38" s="105">
        <v>0</v>
      </c>
      <c r="I38" s="120">
        <v>2500000</v>
      </c>
      <c r="J38" s="110">
        <v>0</v>
      </c>
      <c r="K38" s="110">
        <v>0</v>
      </c>
      <c r="L38" s="7">
        <v>0</v>
      </c>
      <c r="M38" s="7">
        <v>0</v>
      </c>
      <c r="N38" s="1">
        <v>0</v>
      </c>
    </row>
    <row r="39" spans="1:14" x14ac:dyDescent="0.25">
      <c r="A39" s="7">
        <v>38</v>
      </c>
      <c r="B39" s="108" t="s">
        <v>192</v>
      </c>
      <c r="C39" s="107" t="s">
        <v>145</v>
      </c>
      <c r="D39" s="6">
        <v>2</v>
      </c>
      <c r="E39" s="6">
        <v>0</v>
      </c>
      <c r="F39" s="107">
        <v>4</v>
      </c>
      <c r="G39" s="120">
        <v>70</v>
      </c>
      <c r="H39" s="105">
        <v>1260000</v>
      </c>
      <c r="I39" s="120">
        <v>1000000</v>
      </c>
      <c r="J39" s="6">
        <v>0</v>
      </c>
      <c r="K39" s="6">
        <v>0</v>
      </c>
      <c r="L39" s="7">
        <v>0</v>
      </c>
      <c r="M39" s="7">
        <v>0</v>
      </c>
      <c r="N39" s="1">
        <v>0</v>
      </c>
    </row>
    <row r="40" spans="1:14" ht="30" x14ac:dyDescent="0.25">
      <c r="A40" s="7">
        <v>39</v>
      </c>
      <c r="B40" s="108" t="s">
        <v>179</v>
      </c>
      <c r="C40" s="107" t="s">
        <v>144</v>
      </c>
      <c r="D40" s="6">
        <v>2</v>
      </c>
      <c r="E40" s="6">
        <v>0</v>
      </c>
      <c r="F40" s="107">
        <v>1</v>
      </c>
      <c r="G40" s="120">
        <v>18</v>
      </c>
      <c r="H40" s="105">
        <v>0</v>
      </c>
      <c r="I40" s="120">
        <v>2000000</v>
      </c>
      <c r="J40" s="6">
        <v>0</v>
      </c>
      <c r="K40" s="6">
        <v>0</v>
      </c>
      <c r="L40" s="7">
        <v>0</v>
      </c>
      <c r="M40" s="7">
        <v>0</v>
      </c>
      <c r="N40" s="1">
        <v>0</v>
      </c>
    </row>
    <row r="41" spans="1:14" ht="30" x14ac:dyDescent="0.25">
      <c r="A41" s="7">
        <v>40</v>
      </c>
      <c r="B41" s="7" t="s">
        <v>24</v>
      </c>
      <c r="C41" s="107" t="s">
        <v>144</v>
      </c>
      <c r="D41" s="110">
        <v>2</v>
      </c>
      <c r="E41" s="110">
        <v>0</v>
      </c>
      <c r="F41" s="107">
        <v>3</v>
      </c>
      <c r="G41" s="120">
        <v>67</v>
      </c>
      <c r="H41" s="105">
        <v>0</v>
      </c>
      <c r="I41" s="120">
        <v>2000000</v>
      </c>
      <c r="J41" s="110">
        <v>0</v>
      </c>
      <c r="K41" s="110">
        <v>1</v>
      </c>
      <c r="L41" s="7">
        <v>0</v>
      </c>
      <c r="M41" s="7">
        <v>0</v>
      </c>
      <c r="N41" s="1">
        <v>0</v>
      </c>
    </row>
    <row r="42" spans="1:14" ht="30" x14ac:dyDescent="0.25">
      <c r="A42" s="7">
        <v>41</v>
      </c>
      <c r="B42" s="7" t="s">
        <v>25</v>
      </c>
      <c r="C42" s="107" t="s">
        <v>145</v>
      </c>
      <c r="D42" s="110">
        <v>2</v>
      </c>
      <c r="E42" s="110">
        <v>0</v>
      </c>
      <c r="F42" s="107">
        <v>4</v>
      </c>
      <c r="G42" s="120">
        <v>40</v>
      </c>
      <c r="H42" s="105">
        <v>0</v>
      </c>
      <c r="I42" s="120">
        <v>1500000</v>
      </c>
      <c r="J42" s="110">
        <v>0</v>
      </c>
      <c r="K42" s="110">
        <v>1</v>
      </c>
      <c r="L42" s="7">
        <v>0</v>
      </c>
      <c r="M42" s="7">
        <v>0</v>
      </c>
      <c r="N42" s="1">
        <v>0</v>
      </c>
    </row>
    <row r="43" spans="1:14" ht="30" x14ac:dyDescent="0.25">
      <c r="A43" s="7">
        <v>42</v>
      </c>
      <c r="B43" s="7" t="s">
        <v>284</v>
      </c>
      <c r="C43" s="117" t="s">
        <v>145</v>
      </c>
      <c r="D43" s="68">
        <v>2</v>
      </c>
      <c r="E43" s="68">
        <v>1</v>
      </c>
      <c r="F43" s="111">
        <v>4</v>
      </c>
      <c r="G43" s="123">
        <v>40</v>
      </c>
      <c r="H43" s="105">
        <v>0</v>
      </c>
      <c r="I43" s="123">
        <v>0</v>
      </c>
      <c r="J43" s="68">
        <v>0</v>
      </c>
      <c r="K43" s="68">
        <v>0</v>
      </c>
      <c r="L43" s="7">
        <v>0</v>
      </c>
      <c r="M43" s="7">
        <v>0</v>
      </c>
      <c r="N43" s="1">
        <v>0</v>
      </c>
    </row>
    <row r="44" spans="1:14" x14ac:dyDescent="0.25">
      <c r="A44" s="7">
        <v>43</v>
      </c>
      <c r="B44" s="127" t="s">
        <v>286</v>
      </c>
      <c r="C44" s="117" t="s">
        <v>145</v>
      </c>
      <c r="D44" s="68">
        <v>2</v>
      </c>
      <c r="E44" s="68">
        <v>0</v>
      </c>
      <c r="F44" s="111">
        <v>6</v>
      </c>
      <c r="G44" s="123">
        <v>119</v>
      </c>
      <c r="H44" s="105">
        <v>0</v>
      </c>
      <c r="I44" s="123">
        <v>1800000</v>
      </c>
      <c r="J44" s="68">
        <v>0</v>
      </c>
      <c r="K44" s="68">
        <v>1</v>
      </c>
      <c r="L44" s="7">
        <v>0</v>
      </c>
      <c r="M44" s="7">
        <v>0</v>
      </c>
      <c r="N44" s="1">
        <v>0</v>
      </c>
    </row>
    <row r="45" spans="1:14" x14ac:dyDescent="0.25">
      <c r="A45" s="7">
        <v>44</v>
      </c>
      <c r="B45" s="108" t="s">
        <v>190</v>
      </c>
      <c r="C45" s="107" t="s">
        <v>145</v>
      </c>
      <c r="D45" s="6">
        <v>2</v>
      </c>
      <c r="E45" s="6">
        <v>0</v>
      </c>
      <c r="F45" s="107">
        <v>1</v>
      </c>
      <c r="G45" s="120">
        <v>30</v>
      </c>
      <c r="H45" s="105">
        <v>0</v>
      </c>
      <c r="I45" s="120">
        <v>1500000</v>
      </c>
      <c r="J45" s="6">
        <v>0</v>
      </c>
      <c r="K45" s="6">
        <v>0</v>
      </c>
      <c r="L45" s="7">
        <v>0</v>
      </c>
      <c r="M45" s="7">
        <v>0</v>
      </c>
      <c r="N45" s="1">
        <v>0</v>
      </c>
    </row>
    <row r="46" spans="1:14" ht="30" x14ac:dyDescent="0.25">
      <c r="A46" s="7">
        <v>45</v>
      </c>
      <c r="B46" s="7" t="s">
        <v>26</v>
      </c>
      <c r="C46" s="107" t="s">
        <v>147</v>
      </c>
      <c r="D46" s="110">
        <v>2</v>
      </c>
      <c r="E46" s="110">
        <v>0</v>
      </c>
      <c r="F46" s="107">
        <v>6</v>
      </c>
      <c r="G46" s="120">
        <v>96</v>
      </c>
      <c r="H46" s="105">
        <v>0</v>
      </c>
      <c r="I46" s="120">
        <v>5000000</v>
      </c>
      <c r="J46" s="110">
        <v>0</v>
      </c>
      <c r="K46" s="115">
        <v>0</v>
      </c>
      <c r="L46" s="7">
        <v>1</v>
      </c>
      <c r="M46" s="7">
        <v>1</v>
      </c>
      <c r="N46" s="1">
        <v>0</v>
      </c>
    </row>
    <row r="47" spans="1:14" ht="30" x14ac:dyDescent="0.25">
      <c r="A47" s="7">
        <v>46</v>
      </c>
      <c r="B47" s="7" t="s">
        <v>27</v>
      </c>
      <c r="C47" s="107" t="s">
        <v>145</v>
      </c>
      <c r="D47" s="110">
        <v>2</v>
      </c>
      <c r="E47" s="110">
        <v>0</v>
      </c>
      <c r="F47" s="107">
        <v>2</v>
      </c>
      <c r="G47" s="120">
        <v>12</v>
      </c>
      <c r="H47" s="105">
        <v>3420000</v>
      </c>
      <c r="I47" s="120">
        <v>3000000</v>
      </c>
      <c r="J47" s="110">
        <v>0</v>
      </c>
      <c r="K47" s="115">
        <v>0</v>
      </c>
      <c r="L47" s="7">
        <v>0</v>
      </c>
      <c r="M47" s="7">
        <v>0</v>
      </c>
      <c r="N47" s="1">
        <v>0</v>
      </c>
    </row>
    <row r="48" spans="1:14" x14ac:dyDescent="0.25">
      <c r="A48" s="7">
        <v>47</v>
      </c>
      <c r="B48" s="7" t="s">
        <v>28</v>
      </c>
      <c r="C48" s="107" t="s">
        <v>144</v>
      </c>
      <c r="D48" s="110">
        <v>2</v>
      </c>
      <c r="E48" s="110">
        <v>0</v>
      </c>
      <c r="F48" s="107">
        <v>2</v>
      </c>
      <c r="G48" s="120">
        <v>13</v>
      </c>
      <c r="H48" s="105">
        <v>1080000</v>
      </c>
      <c r="I48" s="120">
        <v>1000000</v>
      </c>
      <c r="J48" s="110">
        <v>0</v>
      </c>
      <c r="K48" s="115">
        <v>0</v>
      </c>
      <c r="L48" s="7">
        <v>0</v>
      </c>
      <c r="M48" s="7">
        <v>0</v>
      </c>
      <c r="N48" s="1">
        <v>0</v>
      </c>
    </row>
    <row r="49" spans="1:14" ht="30" x14ac:dyDescent="0.25">
      <c r="A49" s="7">
        <v>48</v>
      </c>
      <c r="B49" s="108" t="s">
        <v>182</v>
      </c>
      <c r="C49" s="107" t="s">
        <v>144</v>
      </c>
      <c r="D49" s="6">
        <v>2</v>
      </c>
      <c r="E49" s="6">
        <v>0</v>
      </c>
      <c r="F49" s="107">
        <v>2</v>
      </c>
      <c r="G49" s="120">
        <v>13</v>
      </c>
      <c r="H49" s="105">
        <v>2160000</v>
      </c>
      <c r="I49" s="120">
        <v>2000000</v>
      </c>
      <c r="J49" s="6">
        <v>0</v>
      </c>
      <c r="K49" s="6">
        <v>0</v>
      </c>
      <c r="L49" s="7">
        <v>0</v>
      </c>
      <c r="M49" s="7">
        <v>0</v>
      </c>
      <c r="N49" s="1">
        <v>0</v>
      </c>
    </row>
    <row r="50" spans="1:14" ht="30" x14ac:dyDescent="0.25">
      <c r="A50" s="7">
        <v>49</v>
      </c>
      <c r="B50" s="7" t="s">
        <v>29</v>
      </c>
      <c r="C50" s="107" t="s">
        <v>144</v>
      </c>
      <c r="D50" s="110">
        <v>2</v>
      </c>
      <c r="E50" s="110">
        <v>0</v>
      </c>
      <c r="F50" s="107">
        <v>1</v>
      </c>
      <c r="G50" s="120">
        <v>16</v>
      </c>
      <c r="H50" s="105">
        <v>0</v>
      </c>
      <c r="I50" s="120">
        <v>1000000</v>
      </c>
      <c r="J50" s="110">
        <v>0</v>
      </c>
      <c r="K50" s="115">
        <v>0</v>
      </c>
      <c r="L50" s="7">
        <v>0</v>
      </c>
      <c r="M50" s="7">
        <v>0</v>
      </c>
      <c r="N50" s="1">
        <v>0</v>
      </c>
    </row>
    <row r="51" spans="1:14" x14ac:dyDescent="0.25">
      <c r="A51" s="7">
        <v>50</v>
      </c>
      <c r="B51" s="108" t="s">
        <v>188</v>
      </c>
      <c r="C51" s="107" t="s">
        <v>145</v>
      </c>
      <c r="D51" s="6">
        <v>2</v>
      </c>
      <c r="E51" s="6">
        <v>0</v>
      </c>
      <c r="F51" s="107">
        <v>2</v>
      </c>
      <c r="G51" s="120">
        <v>15</v>
      </c>
      <c r="H51" s="105">
        <v>0</v>
      </c>
      <c r="I51" s="120">
        <v>1500000</v>
      </c>
      <c r="J51" s="6">
        <v>0</v>
      </c>
      <c r="K51" s="6">
        <v>0</v>
      </c>
      <c r="L51" s="7">
        <v>0</v>
      </c>
      <c r="M51" s="7">
        <v>0</v>
      </c>
      <c r="N51" s="1">
        <v>0</v>
      </c>
    </row>
    <row r="52" spans="1:14" x14ac:dyDescent="0.25">
      <c r="A52" s="7">
        <v>51</v>
      </c>
      <c r="B52" s="108" t="s">
        <v>187</v>
      </c>
      <c r="C52" s="107" t="s">
        <v>145</v>
      </c>
      <c r="D52" s="6">
        <v>2</v>
      </c>
      <c r="E52" s="6">
        <v>0</v>
      </c>
      <c r="F52" s="107">
        <v>6</v>
      </c>
      <c r="G52" s="120">
        <v>219</v>
      </c>
      <c r="H52" s="105">
        <v>0</v>
      </c>
      <c r="I52" s="120">
        <v>1000000</v>
      </c>
      <c r="J52" s="6">
        <v>0</v>
      </c>
      <c r="K52" s="6">
        <v>0</v>
      </c>
      <c r="L52" s="7">
        <v>0</v>
      </c>
      <c r="M52" s="7">
        <v>0</v>
      </c>
      <c r="N52" s="1">
        <v>0</v>
      </c>
    </row>
    <row r="53" spans="1:14" x14ac:dyDescent="0.25">
      <c r="A53" s="7">
        <v>52</v>
      </c>
      <c r="B53" s="108" t="s">
        <v>185</v>
      </c>
      <c r="C53" s="107" t="s">
        <v>147</v>
      </c>
      <c r="D53" s="6">
        <v>2</v>
      </c>
      <c r="E53" s="6">
        <v>0</v>
      </c>
      <c r="F53" s="107">
        <v>2</v>
      </c>
      <c r="G53" s="120">
        <v>23</v>
      </c>
      <c r="H53" s="105">
        <v>3600000</v>
      </c>
      <c r="I53" s="120">
        <v>2000000</v>
      </c>
      <c r="J53" s="6">
        <v>0</v>
      </c>
      <c r="K53" s="6">
        <v>1</v>
      </c>
      <c r="L53" s="7">
        <v>0</v>
      </c>
      <c r="M53" s="7">
        <v>0</v>
      </c>
      <c r="N53" s="1">
        <v>0</v>
      </c>
    </row>
    <row r="54" spans="1:14" x14ac:dyDescent="0.25">
      <c r="A54" s="7">
        <v>53</v>
      </c>
      <c r="B54" s="7" t="s">
        <v>30</v>
      </c>
      <c r="C54" s="107" t="s">
        <v>145</v>
      </c>
      <c r="D54" s="110">
        <v>2</v>
      </c>
      <c r="E54" s="110">
        <v>0</v>
      </c>
      <c r="F54" s="107">
        <v>3</v>
      </c>
      <c r="G54" s="120">
        <v>30</v>
      </c>
      <c r="H54" s="105">
        <v>0</v>
      </c>
      <c r="I54" s="120">
        <v>1500000</v>
      </c>
      <c r="J54" s="110">
        <v>0</v>
      </c>
      <c r="K54" s="115">
        <v>0</v>
      </c>
      <c r="L54" s="7">
        <v>0</v>
      </c>
      <c r="M54" s="7">
        <v>0</v>
      </c>
      <c r="N54" s="1">
        <v>0</v>
      </c>
    </row>
    <row r="55" spans="1:14" ht="45" x14ac:dyDescent="0.25">
      <c r="A55" s="7">
        <v>54</v>
      </c>
      <c r="B55" s="7" t="s">
        <v>31</v>
      </c>
      <c r="C55" s="107" t="s">
        <v>144</v>
      </c>
      <c r="D55" s="110">
        <v>2</v>
      </c>
      <c r="E55" s="110">
        <v>0</v>
      </c>
      <c r="F55" s="107">
        <v>4</v>
      </c>
      <c r="G55" s="120">
        <v>30</v>
      </c>
      <c r="H55" s="105">
        <v>1800000</v>
      </c>
      <c r="I55" s="120">
        <v>1500000</v>
      </c>
      <c r="J55" s="110">
        <v>0</v>
      </c>
      <c r="K55" s="115">
        <v>0</v>
      </c>
      <c r="L55" s="7">
        <v>0</v>
      </c>
      <c r="M55" s="7">
        <v>1</v>
      </c>
      <c r="N55" s="1">
        <v>0</v>
      </c>
    </row>
    <row r="56" spans="1:14" ht="30" x14ac:dyDescent="0.25">
      <c r="A56" s="7">
        <v>55</v>
      </c>
      <c r="B56" s="7" t="s">
        <v>95</v>
      </c>
      <c r="C56" s="107" t="s">
        <v>144</v>
      </c>
      <c r="D56" s="110">
        <v>2</v>
      </c>
      <c r="E56" s="115">
        <v>1</v>
      </c>
      <c r="F56" s="116">
        <v>2</v>
      </c>
      <c r="G56" s="121">
        <v>10</v>
      </c>
      <c r="H56" s="105">
        <v>0</v>
      </c>
      <c r="I56" s="121">
        <v>0</v>
      </c>
      <c r="J56" s="110">
        <v>0</v>
      </c>
      <c r="K56" s="115">
        <v>0</v>
      </c>
      <c r="L56" s="7">
        <v>0</v>
      </c>
      <c r="M56" s="7">
        <v>0</v>
      </c>
      <c r="N56" s="1">
        <v>0</v>
      </c>
    </row>
    <row r="57" spans="1:14" x14ac:dyDescent="0.25">
      <c r="A57" s="7">
        <v>56</v>
      </c>
      <c r="B57" s="7" t="s">
        <v>32</v>
      </c>
      <c r="C57" s="107" t="s">
        <v>147</v>
      </c>
      <c r="D57" s="110">
        <v>2</v>
      </c>
      <c r="E57" s="110">
        <v>1</v>
      </c>
      <c r="F57" s="107">
        <v>2</v>
      </c>
      <c r="G57" s="120">
        <v>29</v>
      </c>
      <c r="H57" s="105">
        <v>0</v>
      </c>
      <c r="I57" s="120">
        <v>0</v>
      </c>
      <c r="J57" s="110">
        <v>0</v>
      </c>
      <c r="K57" s="115">
        <v>0</v>
      </c>
      <c r="L57" s="7">
        <v>0</v>
      </c>
      <c r="M57" s="7">
        <v>0</v>
      </c>
      <c r="N57" s="1">
        <v>0</v>
      </c>
    </row>
    <row r="58" spans="1:14" x14ac:dyDescent="0.25">
      <c r="A58" s="7">
        <v>57</v>
      </c>
      <c r="B58" s="7" t="s">
        <v>289</v>
      </c>
      <c r="C58" s="117" t="s">
        <v>145</v>
      </c>
      <c r="D58" s="68">
        <v>2</v>
      </c>
      <c r="E58" s="68">
        <v>0</v>
      </c>
      <c r="F58" s="111">
        <v>2</v>
      </c>
      <c r="G58" s="123">
        <v>12</v>
      </c>
      <c r="H58" s="105">
        <v>0</v>
      </c>
      <c r="I58" s="123">
        <v>2000000</v>
      </c>
      <c r="J58" s="68">
        <v>0</v>
      </c>
      <c r="K58" s="68">
        <v>0</v>
      </c>
      <c r="L58" s="7">
        <v>0</v>
      </c>
      <c r="M58" s="7">
        <v>0</v>
      </c>
      <c r="N58" s="1">
        <v>0</v>
      </c>
    </row>
    <row r="59" spans="1:14" x14ac:dyDescent="0.25">
      <c r="A59" s="7">
        <v>58</v>
      </c>
      <c r="B59" s="7" t="s">
        <v>283</v>
      </c>
      <c r="C59" s="117" t="s">
        <v>145</v>
      </c>
      <c r="D59" s="68">
        <v>2</v>
      </c>
      <c r="E59" s="68">
        <v>1</v>
      </c>
      <c r="F59" s="111">
        <v>3</v>
      </c>
      <c r="G59" s="123">
        <v>20</v>
      </c>
      <c r="H59" s="105">
        <v>0</v>
      </c>
      <c r="I59" s="123">
        <v>0</v>
      </c>
      <c r="J59" s="68">
        <v>0</v>
      </c>
      <c r="K59" s="68">
        <v>1</v>
      </c>
      <c r="L59" s="7">
        <v>0</v>
      </c>
      <c r="M59" s="7">
        <v>0</v>
      </c>
      <c r="N59" s="1">
        <v>0</v>
      </c>
    </row>
    <row r="60" spans="1:14" ht="45" x14ac:dyDescent="0.25">
      <c r="A60" s="7">
        <v>59</v>
      </c>
      <c r="B60" s="108" t="s">
        <v>180</v>
      </c>
      <c r="C60" s="107" t="s">
        <v>294</v>
      </c>
      <c r="D60" s="6">
        <v>2</v>
      </c>
      <c r="E60" s="6">
        <v>0</v>
      </c>
      <c r="F60" s="107">
        <v>2</v>
      </c>
      <c r="G60" s="120">
        <v>10</v>
      </c>
      <c r="H60" s="105">
        <v>3240000</v>
      </c>
      <c r="I60" s="120">
        <v>3000000</v>
      </c>
      <c r="J60" s="68">
        <v>0</v>
      </c>
      <c r="K60" s="68">
        <v>0</v>
      </c>
      <c r="L60" s="7">
        <v>0</v>
      </c>
      <c r="M60" s="7">
        <v>0</v>
      </c>
      <c r="N60" s="1">
        <v>0</v>
      </c>
    </row>
    <row r="61" spans="1:14" ht="30" x14ac:dyDescent="0.25">
      <c r="A61" s="7">
        <v>60</v>
      </c>
      <c r="B61" s="108" t="s">
        <v>178</v>
      </c>
      <c r="C61" s="107" t="s">
        <v>144</v>
      </c>
      <c r="D61" s="6">
        <v>3</v>
      </c>
      <c r="E61" s="6">
        <v>0</v>
      </c>
      <c r="F61" s="107">
        <v>3</v>
      </c>
      <c r="G61" s="120">
        <v>157</v>
      </c>
      <c r="H61" s="105">
        <v>900000</v>
      </c>
      <c r="I61" s="120">
        <v>850000</v>
      </c>
      <c r="J61" s="6">
        <v>0</v>
      </c>
      <c r="K61" s="6">
        <v>1</v>
      </c>
      <c r="L61" s="7">
        <v>0</v>
      </c>
      <c r="M61" s="6">
        <v>1</v>
      </c>
      <c r="N61" s="1">
        <v>0</v>
      </c>
    </row>
    <row r="62" spans="1:14" ht="30" x14ac:dyDescent="0.25">
      <c r="A62" s="7">
        <v>61</v>
      </c>
      <c r="B62" s="7" t="s">
        <v>96</v>
      </c>
      <c r="C62" s="107" t="s">
        <v>145</v>
      </c>
      <c r="D62" s="110">
        <v>3</v>
      </c>
      <c r="E62" s="115">
        <v>0</v>
      </c>
      <c r="F62" s="116">
        <v>2</v>
      </c>
      <c r="G62" s="121">
        <v>29</v>
      </c>
      <c r="H62" s="105">
        <v>0</v>
      </c>
      <c r="I62" s="121">
        <v>800000</v>
      </c>
      <c r="J62" s="110">
        <v>0</v>
      </c>
      <c r="K62" s="115">
        <v>0</v>
      </c>
      <c r="L62" s="7">
        <v>0</v>
      </c>
      <c r="M62" s="7">
        <v>0</v>
      </c>
      <c r="N62" s="1">
        <v>0</v>
      </c>
    </row>
    <row r="63" spans="1:14" x14ac:dyDescent="0.25">
      <c r="A63" s="7">
        <v>62</v>
      </c>
      <c r="B63" s="7" t="s">
        <v>6</v>
      </c>
      <c r="C63" s="107" t="s">
        <v>145</v>
      </c>
      <c r="D63" s="110">
        <v>3</v>
      </c>
      <c r="E63" s="110">
        <v>0</v>
      </c>
      <c r="F63" s="107">
        <v>2</v>
      </c>
      <c r="G63" s="120">
        <v>15</v>
      </c>
      <c r="H63" s="105">
        <v>0</v>
      </c>
      <c r="I63" s="120">
        <v>800000</v>
      </c>
      <c r="J63" s="110">
        <v>0</v>
      </c>
      <c r="K63" s="110">
        <v>0</v>
      </c>
      <c r="L63" s="7">
        <v>0</v>
      </c>
      <c r="M63" s="7">
        <v>0</v>
      </c>
      <c r="N63" s="1">
        <v>0</v>
      </c>
    </row>
    <row r="64" spans="1:14" ht="30" x14ac:dyDescent="0.25">
      <c r="A64" s="7">
        <v>63</v>
      </c>
      <c r="B64" s="108" t="s">
        <v>211</v>
      </c>
      <c r="C64" s="107" t="s">
        <v>144</v>
      </c>
      <c r="D64" s="110">
        <v>3</v>
      </c>
      <c r="E64" s="115">
        <v>1</v>
      </c>
      <c r="F64" s="116">
        <v>2</v>
      </c>
      <c r="G64" s="121">
        <v>22</v>
      </c>
      <c r="H64" s="105">
        <v>0</v>
      </c>
      <c r="I64" s="121">
        <v>0</v>
      </c>
      <c r="J64" s="68">
        <v>0</v>
      </c>
      <c r="K64" s="68">
        <v>0</v>
      </c>
      <c r="L64" s="7">
        <v>0</v>
      </c>
      <c r="M64" s="7">
        <v>0</v>
      </c>
      <c r="N64" s="1">
        <v>0</v>
      </c>
    </row>
    <row r="65" spans="1:14" ht="30" x14ac:dyDescent="0.25">
      <c r="A65" s="7">
        <v>64</v>
      </c>
      <c r="B65" s="108" t="s">
        <v>268</v>
      </c>
      <c r="C65" s="107" t="s">
        <v>145</v>
      </c>
      <c r="D65" s="68">
        <v>3</v>
      </c>
      <c r="E65" s="68">
        <v>0</v>
      </c>
      <c r="F65" s="111">
        <v>2</v>
      </c>
      <c r="G65" s="123">
        <v>20</v>
      </c>
      <c r="H65" s="105">
        <v>0</v>
      </c>
      <c r="I65" s="123">
        <v>50000</v>
      </c>
      <c r="J65" s="68">
        <v>0</v>
      </c>
      <c r="K65" s="68">
        <v>0</v>
      </c>
      <c r="L65" s="7">
        <v>0</v>
      </c>
      <c r="M65" s="7">
        <v>0</v>
      </c>
      <c r="N65" s="1">
        <v>0</v>
      </c>
    </row>
    <row r="66" spans="1:14" ht="30" x14ac:dyDescent="0.25">
      <c r="A66" s="7">
        <v>65</v>
      </c>
      <c r="B66" s="108" t="s">
        <v>202</v>
      </c>
      <c r="C66" s="107" t="s">
        <v>146</v>
      </c>
      <c r="D66" s="110">
        <v>3</v>
      </c>
      <c r="E66" s="115">
        <v>0</v>
      </c>
      <c r="F66" s="116">
        <v>2</v>
      </c>
      <c r="G66" s="121">
        <v>222</v>
      </c>
      <c r="H66" s="105">
        <v>1800000</v>
      </c>
      <c r="I66" s="121">
        <v>2000000</v>
      </c>
      <c r="J66" s="110">
        <v>0</v>
      </c>
      <c r="K66" s="115">
        <v>1</v>
      </c>
      <c r="L66" s="7">
        <v>0</v>
      </c>
      <c r="M66" s="7">
        <v>0</v>
      </c>
      <c r="N66" s="1">
        <v>0</v>
      </c>
    </row>
    <row r="67" spans="1:14" ht="45" x14ac:dyDescent="0.25">
      <c r="A67" s="7">
        <v>66</v>
      </c>
      <c r="B67" s="7" t="s">
        <v>281</v>
      </c>
      <c r="C67" s="117" t="s">
        <v>144</v>
      </c>
      <c r="D67" s="68">
        <v>3</v>
      </c>
      <c r="E67" s="68">
        <v>0</v>
      </c>
      <c r="F67" s="111">
        <v>4</v>
      </c>
      <c r="G67" s="123">
        <v>70</v>
      </c>
      <c r="H67" s="105">
        <v>0</v>
      </c>
      <c r="I67" s="123">
        <v>600000</v>
      </c>
      <c r="J67" s="68">
        <v>0</v>
      </c>
      <c r="K67" s="68">
        <v>0</v>
      </c>
      <c r="L67" s="7">
        <v>0</v>
      </c>
      <c r="M67" s="7">
        <v>0</v>
      </c>
      <c r="N67" s="1">
        <v>0</v>
      </c>
    </row>
    <row r="68" spans="1:14" ht="30" x14ac:dyDescent="0.25">
      <c r="A68" s="7">
        <v>67</v>
      </c>
      <c r="B68" s="108" t="s">
        <v>199</v>
      </c>
      <c r="C68" s="107" t="s">
        <v>145</v>
      </c>
      <c r="D68" s="110">
        <v>3</v>
      </c>
      <c r="E68" s="115">
        <v>1</v>
      </c>
      <c r="F68" s="116">
        <v>2</v>
      </c>
      <c r="G68" s="121">
        <v>14</v>
      </c>
      <c r="H68" s="105">
        <v>0</v>
      </c>
      <c r="I68" s="121">
        <v>0</v>
      </c>
      <c r="J68" s="68">
        <v>0</v>
      </c>
      <c r="K68" s="68">
        <v>0</v>
      </c>
      <c r="L68" s="7">
        <v>0</v>
      </c>
      <c r="M68" s="7">
        <v>0</v>
      </c>
      <c r="N68" s="1">
        <v>0</v>
      </c>
    </row>
    <row r="69" spans="1:14" ht="45" x14ac:dyDescent="0.25">
      <c r="A69" s="7">
        <v>68</v>
      </c>
      <c r="B69" s="7" t="s">
        <v>142</v>
      </c>
      <c r="C69" s="107" t="s">
        <v>295</v>
      </c>
      <c r="D69" s="110">
        <v>3</v>
      </c>
      <c r="E69" s="110">
        <v>0</v>
      </c>
      <c r="F69" s="107">
        <v>2</v>
      </c>
      <c r="G69" s="120">
        <v>10</v>
      </c>
      <c r="H69" s="105">
        <v>0</v>
      </c>
      <c r="I69" s="120">
        <v>500000</v>
      </c>
      <c r="J69" s="110">
        <v>0</v>
      </c>
      <c r="K69" s="115">
        <v>1</v>
      </c>
      <c r="L69" s="7">
        <v>0</v>
      </c>
      <c r="M69" s="7">
        <v>0</v>
      </c>
      <c r="N69" s="1">
        <v>0</v>
      </c>
    </row>
    <row r="70" spans="1:14" ht="30" x14ac:dyDescent="0.25">
      <c r="A70" s="7">
        <v>69</v>
      </c>
      <c r="B70" s="7" t="s">
        <v>143</v>
      </c>
      <c r="C70" s="107" t="s">
        <v>144</v>
      </c>
      <c r="D70" s="110">
        <v>3</v>
      </c>
      <c r="E70" s="110">
        <v>0</v>
      </c>
      <c r="F70" s="107">
        <v>2</v>
      </c>
      <c r="G70" s="120">
        <v>30</v>
      </c>
      <c r="H70" s="105">
        <v>0</v>
      </c>
      <c r="I70" s="120">
        <v>350000</v>
      </c>
      <c r="J70" s="110">
        <v>0</v>
      </c>
      <c r="K70" s="115">
        <v>0</v>
      </c>
      <c r="L70" s="7">
        <v>0</v>
      </c>
      <c r="M70" s="7">
        <v>0</v>
      </c>
      <c r="N70" s="1">
        <v>0</v>
      </c>
    </row>
    <row r="71" spans="1:14" ht="30" x14ac:dyDescent="0.25">
      <c r="A71" s="7">
        <v>70</v>
      </c>
      <c r="B71" s="7" t="s">
        <v>278</v>
      </c>
      <c r="C71" s="117" t="s">
        <v>146</v>
      </c>
      <c r="D71" s="68">
        <v>3</v>
      </c>
      <c r="E71" s="68">
        <v>0</v>
      </c>
      <c r="F71" s="111">
        <v>2</v>
      </c>
      <c r="G71" s="123">
        <v>23</v>
      </c>
      <c r="H71" s="105">
        <v>0</v>
      </c>
      <c r="I71" s="123">
        <v>1500000</v>
      </c>
      <c r="J71" s="68">
        <v>1</v>
      </c>
      <c r="K71" s="68">
        <v>1</v>
      </c>
      <c r="L71" s="7">
        <v>0</v>
      </c>
      <c r="M71" s="7">
        <v>0</v>
      </c>
      <c r="N71" s="1">
        <v>0</v>
      </c>
    </row>
    <row r="72" spans="1:14" ht="45" x14ac:dyDescent="0.25">
      <c r="A72" s="7">
        <v>71</v>
      </c>
      <c r="B72" s="7" t="s">
        <v>97</v>
      </c>
      <c r="C72" s="107" t="s">
        <v>295</v>
      </c>
      <c r="D72" s="110">
        <v>3</v>
      </c>
      <c r="E72" s="115">
        <v>0</v>
      </c>
      <c r="F72" s="116">
        <v>2</v>
      </c>
      <c r="G72" s="121">
        <v>10</v>
      </c>
      <c r="H72" s="105">
        <v>2700000</v>
      </c>
      <c r="I72" s="121">
        <v>500000</v>
      </c>
      <c r="J72" s="110">
        <v>0</v>
      </c>
      <c r="K72" s="115">
        <v>0</v>
      </c>
      <c r="L72" s="7">
        <v>0</v>
      </c>
      <c r="M72" s="7">
        <v>0</v>
      </c>
      <c r="N72" s="1">
        <v>0</v>
      </c>
    </row>
    <row r="73" spans="1:14" x14ac:dyDescent="0.25">
      <c r="A73" s="7">
        <v>72</v>
      </c>
      <c r="B73" s="108" t="s">
        <v>197</v>
      </c>
      <c r="C73" s="107" t="s">
        <v>145</v>
      </c>
      <c r="D73" s="110">
        <v>3</v>
      </c>
      <c r="E73" s="115">
        <v>1</v>
      </c>
      <c r="F73" s="116">
        <v>3</v>
      </c>
      <c r="G73" s="121">
        <v>5</v>
      </c>
      <c r="H73" s="105">
        <v>0</v>
      </c>
      <c r="I73" s="121">
        <v>0</v>
      </c>
      <c r="J73" s="110">
        <v>0</v>
      </c>
      <c r="K73" s="115">
        <v>0</v>
      </c>
      <c r="L73" s="7">
        <v>0</v>
      </c>
      <c r="M73" s="7">
        <v>0</v>
      </c>
      <c r="N73" s="1">
        <v>0</v>
      </c>
    </row>
    <row r="74" spans="1:14" x14ac:dyDescent="0.25">
      <c r="A74" s="7">
        <v>73</v>
      </c>
      <c r="B74" s="7" t="s">
        <v>33</v>
      </c>
      <c r="C74" s="107" t="s">
        <v>145</v>
      </c>
      <c r="D74" s="110">
        <v>3</v>
      </c>
      <c r="E74" s="110">
        <v>0</v>
      </c>
      <c r="F74" s="107">
        <v>3</v>
      </c>
      <c r="G74" s="120">
        <v>16</v>
      </c>
      <c r="H74" s="105">
        <v>0</v>
      </c>
      <c r="I74" s="120">
        <v>500000</v>
      </c>
      <c r="J74" s="110">
        <v>0</v>
      </c>
      <c r="K74" s="115">
        <v>0</v>
      </c>
      <c r="L74" s="7">
        <v>0</v>
      </c>
      <c r="M74" s="7">
        <v>0</v>
      </c>
      <c r="N74" s="1">
        <v>0</v>
      </c>
    </row>
    <row r="75" spans="1:14" ht="30" x14ac:dyDescent="0.25">
      <c r="A75" s="7">
        <v>74</v>
      </c>
      <c r="B75" s="7" t="s">
        <v>34</v>
      </c>
      <c r="C75" s="107" t="s">
        <v>144</v>
      </c>
      <c r="D75" s="110">
        <v>3</v>
      </c>
      <c r="E75" s="110">
        <v>0</v>
      </c>
      <c r="F75" s="107">
        <v>3</v>
      </c>
      <c r="G75" s="120">
        <v>34</v>
      </c>
      <c r="H75" s="105">
        <v>0</v>
      </c>
      <c r="I75" s="120">
        <v>750000</v>
      </c>
      <c r="J75" s="110">
        <v>0</v>
      </c>
      <c r="K75" s="115">
        <v>0</v>
      </c>
      <c r="L75" s="7">
        <v>0</v>
      </c>
      <c r="M75" s="7">
        <v>0</v>
      </c>
      <c r="N75" s="1">
        <v>0</v>
      </c>
    </row>
    <row r="76" spans="1:14" x14ac:dyDescent="0.25">
      <c r="A76" s="7">
        <v>75</v>
      </c>
      <c r="B76" s="108" t="s">
        <v>204</v>
      </c>
      <c r="C76" s="107" t="s">
        <v>144</v>
      </c>
      <c r="D76" s="110">
        <v>3</v>
      </c>
      <c r="E76" s="115">
        <v>0</v>
      </c>
      <c r="F76" s="116">
        <v>2</v>
      </c>
      <c r="G76" s="121">
        <v>17</v>
      </c>
      <c r="H76" s="105">
        <v>0</v>
      </c>
      <c r="I76" s="121">
        <v>1000000</v>
      </c>
      <c r="J76" s="110">
        <v>1</v>
      </c>
      <c r="K76" s="115">
        <v>1</v>
      </c>
      <c r="L76" s="7">
        <v>0</v>
      </c>
      <c r="M76" s="7">
        <v>0</v>
      </c>
      <c r="N76" s="1">
        <v>0</v>
      </c>
    </row>
    <row r="77" spans="1:14" ht="30" x14ac:dyDescent="0.25">
      <c r="A77" s="7">
        <v>76</v>
      </c>
      <c r="B77" s="7" t="s">
        <v>35</v>
      </c>
      <c r="C77" s="107" t="s">
        <v>145</v>
      </c>
      <c r="D77" s="110">
        <v>3</v>
      </c>
      <c r="E77" s="110">
        <v>0</v>
      </c>
      <c r="F77" s="107">
        <v>3</v>
      </c>
      <c r="G77" s="120">
        <v>19</v>
      </c>
      <c r="H77" s="105">
        <v>0</v>
      </c>
      <c r="I77" s="120">
        <v>500000</v>
      </c>
      <c r="J77" s="110">
        <v>0</v>
      </c>
      <c r="K77" s="115">
        <v>0</v>
      </c>
      <c r="L77" s="7">
        <v>0</v>
      </c>
      <c r="M77" s="7">
        <v>0</v>
      </c>
      <c r="N77" s="1">
        <v>0</v>
      </c>
    </row>
    <row r="78" spans="1:14" x14ac:dyDescent="0.25">
      <c r="A78" s="7">
        <v>77</v>
      </c>
      <c r="B78" s="7" t="s">
        <v>36</v>
      </c>
      <c r="C78" s="107" t="s">
        <v>144</v>
      </c>
      <c r="D78" s="110">
        <v>3</v>
      </c>
      <c r="E78" s="110">
        <v>0</v>
      </c>
      <c r="F78" s="107">
        <v>2</v>
      </c>
      <c r="G78" s="120">
        <v>27</v>
      </c>
      <c r="H78" s="105">
        <v>0</v>
      </c>
      <c r="I78" s="120">
        <v>500000</v>
      </c>
      <c r="J78" s="110">
        <v>0</v>
      </c>
      <c r="K78" s="115">
        <v>0</v>
      </c>
      <c r="L78" s="7">
        <v>0</v>
      </c>
      <c r="M78" s="7">
        <v>0</v>
      </c>
      <c r="N78" s="1">
        <v>0</v>
      </c>
    </row>
    <row r="79" spans="1:14" x14ac:dyDescent="0.25">
      <c r="A79" s="7">
        <v>78</v>
      </c>
      <c r="B79" s="7" t="s">
        <v>37</v>
      </c>
      <c r="C79" s="107" t="s">
        <v>144</v>
      </c>
      <c r="D79" s="110">
        <v>3</v>
      </c>
      <c r="E79" s="110">
        <v>0</v>
      </c>
      <c r="F79" s="107">
        <v>2</v>
      </c>
      <c r="G79" s="120">
        <v>24</v>
      </c>
      <c r="H79" s="105">
        <v>0</v>
      </c>
      <c r="I79" s="120">
        <v>700000</v>
      </c>
      <c r="J79" s="110">
        <v>0</v>
      </c>
      <c r="K79" s="115">
        <v>0</v>
      </c>
      <c r="L79" s="7">
        <v>0</v>
      </c>
      <c r="M79" s="7">
        <v>0</v>
      </c>
      <c r="N79" s="1">
        <v>0</v>
      </c>
    </row>
    <row r="80" spans="1:14" x14ac:dyDescent="0.25">
      <c r="A80" s="7">
        <v>79</v>
      </c>
      <c r="B80" s="108" t="s">
        <v>212</v>
      </c>
      <c r="C80" s="107" t="s">
        <v>144</v>
      </c>
      <c r="D80" s="110">
        <v>3</v>
      </c>
      <c r="E80" s="115">
        <v>0</v>
      </c>
      <c r="F80" s="116">
        <v>2</v>
      </c>
      <c r="G80" s="121">
        <v>41</v>
      </c>
      <c r="H80" s="105">
        <v>0</v>
      </c>
      <c r="I80" s="121">
        <v>850000</v>
      </c>
      <c r="J80" s="110">
        <v>0</v>
      </c>
      <c r="K80" s="115">
        <v>1</v>
      </c>
      <c r="L80" s="7">
        <v>0</v>
      </c>
      <c r="M80" s="7">
        <v>0</v>
      </c>
      <c r="N80" s="1">
        <v>0</v>
      </c>
    </row>
    <row r="81" spans="1:14" x14ac:dyDescent="0.25">
      <c r="A81" s="7">
        <v>80</v>
      </c>
      <c r="B81" s="108" t="s">
        <v>265</v>
      </c>
      <c r="C81" s="107" t="s">
        <v>144</v>
      </c>
      <c r="D81" s="106">
        <v>3</v>
      </c>
      <c r="E81" s="68">
        <v>1</v>
      </c>
      <c r="F81" s="117">
        <v>4</v>
      </c>
      <c r="G81" s="123">
        <v>30</v>
      </c>
      <c r="H81" s="105">
        <v>0</v>
      </c>
      <c r="I81" s="123">
        <v>0</v>
      </c>
      <c r="J81" s="68">
        <v>0</v>
      </c>
      <c r="K81" s="68">
        <v>0</v>
      </c>
      <c r="L81" s="7">
        <v>0</v>
      </c>
      <c r="M81" s="7">
        <v>0</v>
      </c>
      <c r="N81" s="1">
        <v>0</v>
      </c>
    </row>
    <row r="82" spans="1:14" ht="30" x14ac:dyDescent="0.25">
      <c r="A82" s="7">
        <v>81</v>
      </c>
      <c r="B82" s="108" t="s">
        <v>198</v>
      </c>
      <c r="C82" s="107" t="s">
        <v>145</v>
      </c>
      <c r="D82" s="110">
        <v>3</v>
      </c>
      <c r="E82" s="115">
        <v>0</v>
      </c>
      <c r="F82" s="116">
        <v>2</v>
      </c>
      <c r="G82" s="121">
        <v>11</v>
      </c>
      <c r="H82" s="105">
        <v>0</v>
      </c>
      <c r="I82" s="121">
        <v>750000</v>
      </c>
      <c r="J82" s="110">
        <v>0</v>
      </c>
      <c r="K82" s="115">
        <v>0</v>
      </c>
      <c r="L82" s="7">
        <v>0</v>
      </c>
      <c r="M82" s="7">
        <v>0</v>
      </c>
      <c r="N82" s="1">
        <v>0</v>
      </c>
    </row>
    <row r="83" spans="1:14" ht="45" x14ac:dyDescent="0.25">
      <c r="A83" s="7">
        <v>82</v>
      </c>
      <c r="B83" s="108" t="s">
        <v>209</v>
      </c>
      <c r="C83" s="107" t="s">
        <v>295</v>
      </c>
      <c r="D83" s="110">
        <v>3</v>
      </c>
      <c r="E83" s="115">
        <v>1</v>
      </c>
      <c r="F83" s="116">
        <v>4</v>
      </c>
      <c r="G83" s="121">
        <v>28</v>
      </c>
      <c r="H83" s="105">
        <v>0</v>
      </c>
      <c r="I83" s="121">
        <v>0</v>
      </c>
      <c r="J83" s="110">
        <v>0</v>
      </c>
      <c r="K83" s="115">
        <v>0</v>
      </c>
      <c r="L83" s="7">
        <v>0</v>
      </c>
      <c r="M83" s="7">
        <v>0</v>
      </c>
      <c r="N83" s="1">
        <v>0</v>
      </c>
    </row>
    <row r="84" spans="1:14" ht="30" x14ac:dyDescent="0.25">
      <c r="A84" s="7">
        <v>83</v>
      </c>
      <c r="B84" s="7" t="s">
        <v>38</v>
      </c>
      <c r="C84" s="107" t="s">
        <v>144</v>
      </c>
      <c r="D84" s="110">
        <v>3</v>
      </c>
      <c r="E84" s="110">
        <v>0</v>
      </c>
      <c r="F84" s="107">
        <v>4</v>
      </c>
      <c r="G84" s="120">
        <v>72</v>
      </c>
      <c r="H84" s="105">
        <v>0</v>
      </c>
      <c r="I84" s="120">
        <v>1250000</v>
      </c>
      <c r="J84" s="110">
        <v>0</v>
      </c>
      <c r="K84" s="115">
        <v>0</v>
      </c>
      <c r="L84" s="7">
        <v>0</v>
      </c>
      <c r="M84" s="7">
        <v>0</v>
      </c>
      <c r="N84" s="1">
        <v>0</v>
      </c>
    </row>
    <row r="85" spans="1:14" x14ac:dyDescent="0.25">
      <c r="A85" s="7">
        <v>84</v>
      </c>
      <c r="B85" s="7" t="s">
        <v>39</v>
      </c>
      <c r="C85" s="107" t="s">
        <v>144</v>
      </c>
      <c r="D85" s="110">
        <v>3</v>
      </c>
      <c r="E85" s="110">
        <v>0</v>
      </c>
      <c r="F85" s="107">
        <v>2</v>
      </c>
      <c r="G85" s="120">
        <v>31</v>
      </c>
      <c r="H85" s="105">
        <v>0</v>
      </c>
      <c r="I85" s="120">
        <v>1000000</v>
      </c>
      <c r="J85" s="110">
        <v>0</v>
      </c>
      <c r="K85" s="115">
        <v>0</v>
      </c>
      <c r="L85" s="7">
        <v>0</v>
      </c>
      <c r="M85" s="7">
        <v>0</v>
      </c>
      <c r="N85" s="1">
        <v>0</v>
      </c>
    </row>
    <row r="86" spans="1:14" x14ac:dyDescent="0.25">
      <c r="A86" s="7">
        <v>85</v>
      </c>
      <c r="B86" s="108" t="s">
        <v>207</v>
      </c>
      <c r="C86" s="107" t="s">
        <v>144</v>
      </c>
      <c r="D86" s="110">
        <v>3</v>
      </c>
      <c r="E86" s="115">
        <v>1</v>
      </c>
      <c r="F86" s="116">
        <v>2</v>
      </c>
      <c r="G86" s="121">
        <v>21</v>
      </c>
      <c r="H86" s="105">
        <v>0</v>
      </c>
      <c r="I86" s="121">
        <v>0</v>
      </c>
      <c r="J86" s="110">
        <v>0</v>
      </c>
      <c r="K86" s="115">
        <v>0</v>
      </c>
      <c r="L86" s="7">
        <v>0</v>
      </c>
      <c r="M86" s="7">
        <v>0</v>
      </c>
      <c r="N86" s="1">
        <v>0</v>
      </c>
    </row>
    <row r="87" spans="1:14" ht="30" x14ac:dyDescent="0.25">
      <c r="A87" s="7">
        <v>86</v>
      </c>
      <c r="B87" s="7" t="s">
        <v>40</v>
      </c>
      <c r="C87" s="107" t="s">
        <v>144</v>
      </c>
      <c r="D87" s="110">
        <v>3</v>
      </c>
      <c r="E87" s="110">
        <v>0</v>
      </c>
      <c r="F87" s="107">
        <v>3</v>
      </c>
      <c r="G87" s="120">
        <v>35</v>
      </c>
      <c r="H87" s="105">
        <v>0</v>
      </c>
      <c r="I87" s="120">
        <v>500000</v>
      </c>
      <c r="J87" s="110">
        <v>0</v>
      </c>
      <c r="K87" s="115">
        <v>0</v>
      </c>
      <c r="L87" s="7">
        <v>0</v>
      </c>
      <c r="M87" s="7">
        <v>0</v>
      </c>
      <c r="N87" s="1">
        <v>0</v>
      </c>
    </row>
    <row r="88" spans="1:14" x14ac:dyDescent="0.25">
      <c r="A88" s="7">
        <v>87</v>
      </c>
      <c r="B88" s="7" t="s">
        <v>280</v>
      </c>
      <c r="C88" s="117" t="s">
        <v>145</v>
      </c>
      <c r="D88" s="68">
        <v>3</v>
      </c>
      <c r="E88" s="68">
        <v>0</v>
      </c>
      <c r="F88" s="111">
        <v>2</v>
      </c>
      <c r="G88" s="123">
        <v>38</v>
      </c>
      <c r="H88" s="105">
        <v>0</v>
      </c>
      <c r="I88" s="123">
        <v>450000</v>
      </c>
      <c r="J88" s="68">
        <v>0</v>
      </c>
      <c r="K88" s="68">
        <v>1</v>
      </c>
      <c r="L88" s="7">
        <v>0</v>
      </c>
      <c r="M88" s="1">
        <v>1</v>
      </c>
      <c r="N88" s="1">
        <v>0</v>
      </c>
    </row>
    <row r="89" spans="1:14" x14ac:dyDescent="0.25">
      <c r="A89" s="7">
        <v>88</v>
      </c>
      <c r="B89" s="108" t="s">
        <v>273</v>
      </c>
      <c r="C89" s="107" t="s">
        <v>145</v>
      </c>
      <c r="D89" s="110">
        <v>3</v>
      </c>
      <c r="E89" s="115">
        <v>0</v>
      </c>
      <c r="F89" s="116">
        <v>4</v>
      </c>
      <c r="G89" s="121">
        <v>39</v>
      </c>
      <c r="H89" s="105">
        <v>0</v>
      </c>
      <c r="I89" s="121">
        <v>500000</v>
      </c>
      <c r="J89" s="110">
        <v>1</v>
      </c>
      <c r="K89" s="115">
        <v>1</v>
      </c>
      <c r="L89" s="7">
        <v>0</v>
      </c>
      <c r="M89" s="7">
        <v>0</v>
      </c>
      <c r="N89" s="1">
        <v>0</v>
      </c>
    </row>
    <row r="90" spans="1:14" x14ac:dyDescent="0.25">
      <c r="A90" s="7">
        <v>89</v>
      </c>
      <c r="B90" s="108" t="s">
        <v>200</v>
      </c>
      <c r="C90" s="107" t="s">
        <v>144</v>
      </c>
      <c r="D90" s="110">
        <v>3</v>
      </c>
      <c r="E90" s="115">
        <v>0</v>
      </c>
      <c r="F90" s="116">
        <v>2</v>
      </c>
      <c r="G90" s="121">
        <v>25</v>
      </c>
      <c r="H90" s="105">
        <v>0</v>
      </c>
      <c r="I90" s="121">
        <v>750000</v>
      </c>
      <c r="J90" s="110">
        <v>0</v>
      </c>
      <c r="K90" s="115">
        <v>0</v>
      </c>
      <c r="L90" s="7">
        <v>0</v>
      </c>
      <c r="M90" s="7">
        <v>0</v>
      </c>
      <c r="N90" s="1">
        <v>0</v>
      </c>
    </row>
    <row r="91" spans="1:14" x14ac:dyDescent="0.25">
      <c r="A91" s="7">
        <v>90</v>
      </c>
      <c r="B91" s="108" t="s">
        <v>266</v>
      </c>
      <c r="C91" s="107" t="s">
        <v>147</v>
      </c>
      <c r="D91" s="68">
        <v>3</v>
      </c>
      <c r="E91" s="68">
        <v>1</v>
      </c>
      <c r="F91" s="111">
        <v>2</v>
      </c>
      <c r="G91" s="123">
        <v>16</v>
      </c>
      <c r="H91" s="105">
        <v>0</v>
      </c>
      <c r="I91" s="123">
        <v>0</v>
      </c>
      <c r="J91" s="68">
        <v>0</v>
      </c>
      <c r="K91" s="68">
        <v>0</v>
      </c>
      <c r="L91" s="7">
        <v>0</v>
      </c>
      <c r="M91" s="7">
        <v>0</v>
      </c>
      <c r="N91" s="1">
        <v>0</v>
      </c>
    </row>
    <row r="92" spans="1:14" ht="30" x14ac:dyDescent="0.25">
      <c r="A92" s="7">
        <v>91</v>
      </c>
      <c r="B92" s="7" t="s">
        <v>41</v>
      </c>
      <c r="C92" s="107" t="s">
        <v>144</v>
      </c>
      <c r="D92" s="110">
        <v>3</v>
      </c>
      <c r="E92" s="110">
        <v>0</v>
      </c>
      <c r="F92" s="107">
        <v>3</v>
      </c>
      <c r="G92" s="120">
        <v>60</v>
      </c>
      <c r="H92" s="105">
        <v>0</v>
      </c>
      <c r="I92" s="120">
        <v>800000</v>
      </c>
      <c r="J92" s="110">
        <v>0</v>
      </c>
      <c r="K92" s="115">
        <v>0</v>
      </c>
      <c r="L92" s="7">
        <v>0</v>
      </c>
      <c r="M92" s="7">
        <v>0</v>
      </c>
      <c r="N92" s="1">
        <v>0</v>
      </c>
    </row>
    <row r="93" spans="1:14" x14ac:dyDescent="0.25">
      <c r="A93" s="7">
        <v>92</v>
      </c>
      <c r="B93" s="7" t="s">
        <v>42</v>
      </c>
      <c r="C93" s="107" t="s">
        <v>147</v>
      </c>
      <c r="D93" s="110">
        <v>3</v>
      </c>
      <c r="E93" s="110">
        <v>0</v>
      </c>
      <c r="F93" s="107">
        <v>3</v>
      </c>
      <c r="G93" s="120">
        <v>35</v>
      </c>
      <c r="H93" s="105">
        <v>0</v>
      </c>
      <c r="I93" s="120">
        <v>500000</v>
      </c>
      <c r="J93" s="110">
        <v>0</v>
      </c>
      <c r="K93" s="115">
        <v>0</v>
      </c>
      <c r="L93" s="7">
        <v>0</v>
      </c>
      <c r="M93" s="7">
        <v>0</v>
      </c>
      <c r="N93" s="1">
        <v>0</v>
      </c>
    </row>
    <row r="94" spans="1:14" x14ac:dyDescent="0.25">
      <c r="A94" s="7">
        <v>93</v>
      </c>
      <c r="B94" s="108" t="s">
        <v>214</v>
      </c>
      <c r="C94" s="107" t="s">
        <v>145</v>
      </c>
      <c r="D94" s="110">
        <v>3</v>
      </c>
      <c r="E94" s="115">
        <v>1</v>
      </c>
      <c r="F94" s="116">
        <v>2</v>
      </c>
      <c r="G94" s="121">
        <v>36</v>
      </c>
      <c r="H94" s="105">
        <v>0</v>
      </c>
      <c r="I94" s="121">
        <v>0</v>
      </c>
      <c r="J94" s="110">
        <v>0</v>
      </c>
      <c r="K94" s="115">
        <v>1</v>
      </c>
      <c r="L94" s="7">
        <v>0</v>
      </c>
      <c r="M94" s="7">
        <v>0</v>
      </c>
      <c r="N94" s="1">
        <v>0</v>
      </c>
    </row>
    <row r="95" spans="1:14" x14ac:dyDescent="0.25">
      <c r="A95" s="7">
        <v>94</v>
      </c>
      <c r="B95" s="108" t="s">
        <v>205</v>
      </c>
      <c r="C95" s="107" t="s">
        <v>144</v>
      </c>
      <c r="D95" s="110">
        <v>3</v>
      </c>
      <c r="E95" s="115">
        <v>1</v>
      </c>
      <c r="F95" s="116">
        <v>1</v>
      </c>
      <c r="G95" s="121">
        <v>26</v>
      </c>
      <c r="H95" s="105">
        <v>0</v>
      </c>
      <c r="I95" s="121">
        <v>0</v>
      </c>
      <c r="J95" s="68">
        <v>0</v>
      </c>
      <c r="K95" s="68">
        <v>0</v>
      </c>
      <c r="L95" s="7">
        <v>0</v>
      </c>
      <c r="M95" s="7">
        <v>0</v>
      </c>
      <c r="N95" s="1">
        <v>0</v>
      </c>
    </row>
    <row r="96" spans="1:14" x14ac:dyDescent="0.25">
      <c r="A96" s="7">
        <v>95</v>
      </c>
      <c r="B96" s="7" t="s">
        <v>279</v>
      </c>
      <c r="C96" s="117" t="s">
        <v>144</v>
      </c>
      <c r="D96" s="68">
        <v>3</v>
      </c>
      <c r="E96" s="68">
        <v>0</v>
      </c>
      <c r="F96" s="111">
        <v>2</v>
      </c>
      <c r="G96" s="123">
        <v>12</v>
      </c>
      <c r="H96" s="105">
        <v>0</v>
      </c>
      <c r="I96" s="123">
        <v>250000</v>
      </c>
      <c r="J96" s="68">
        <v>0</v>
      </c>
      <c r="K96" s="68">
        <v>1</v>
      </c>
      <c r="L96" s="7">
        <v>0</v>
      </c>
      <c r="M96" s="7">
        <v>0</v>
      </c>
      <c r="N96" s="1">
        <v>0</v>
      </c>
    </row>
    <row r="97" spans="1:14" ht="30" x14ac:dyDescent="0.25">
      <c r="A97" s="7">
        <v>96</v>
      </c>
      <c r="B97" s="108" t="s">
        <v>271</v>
      </c>
      <c r="C97" s="107" t="s">
        <v>145</v>
      </c>
      <c r="D97" s="68">
        <v>3</v>
      </c>
      <c r="E97" s="68">
        <v>0</v>
      </c>
      <c r="F97" s="111">
        <v>2</v>
      </c>
      <c r="G97" s="123">
        <v>22</v>
      </c>
      <c r="H97" s="105">
        <v>0</v>
      </c>
      <c r="I97" s="123">
        <v>500000</v>
      </c>
      <c r="J97" s="68">
        <v>0</v>
      </c>
      <c r="K97" s="68">
        <v>1</v>
      </c>
      <c r="L97" s="7">
        <v>0</v>
      </c>
      <c r="M97" s="7">
        <v>0</v>
      </c>
      <c r="N97" s="1">
        <v>0</v>
      </c>
    </row>
    <row r="98" spans="1:14" x14ac:dyDescent="0.25">
      <c r="A98" s="7">
        <v>97</v>
      </c>
      <c r="B98" s="7" t="s">
        <v>43</v>
      </c>
      <c r="C98" s="107" t="s">
        <v>145</v>
      </c>
      <c r="D98" s="110">
        <v>3</v>
      </c>
      <c r="E98" s="115">
        <v>0</v>
      </c>
      <c r="F98" s="116">
        <v>2</v>
      </c>
      <c r="G98" s="121">
        <v>19</v>
      </c>
      <c r="H98" s="105">
        <v>900000</v>
      </c>
      <c r="I98" s="121">
        <v>800000</v>
      </c>
      <c r="J98" s="110">
        <v>0</v>
      </c>
      <c r="K98" s="115">
        <v>0</v>
      </c>
      <c r="L98" s="7">
        <v>0</v>
      </c>
      <c r="M98" s="9">
        <v>1</v>
      </c>
      <c r="N98" s="1">
        <v>0</v>
      </c>
    </row>
    <row r="99" spans="1:14" ht="30" x14ac:dyDescent="0.25">
      <c r="A99" s="7">
        <v>98</v>
      </c>
      <c r="B99" s="108" t="s">
        <v>203</v>
      </c>
      <c r="C99" s="107" t="s">
        <v>144</v>
      </c>
      <c r="D99" s="110">
        <v>3</v>
      </c>
      <c r="E99" s="115">
        <v>1</v>
      </c>
      <c r="F99" s="116">
        <v>2</v>
      </c>
      <c r="G99" s="121">
        <v>15</v>
      </c>
      <c r="H99" s="105">
        <v>0</v>
      </c>
      <c r="I99" s="121">
        <v>0</v>
      </c>
      <c r="J99" s="68">
        <v>0</v>
      </c>
      <c r="K99" s="68">
        <v>0</v>
      </c>
      <c r="L99" s="7">
        <v>0</v>
      </c>
      <c r="M99" s="7">
        <v>0</v>
      </c>
      <c r="N99" s="1">
        <v>0</v>
      </c>
    </row>
    <row r="100" spans="1:14" x14ac:dyDescent="0.25">
      <c r="A100" s="7">
        <v>99</v>
      </c>
      <c r="B100" s="108" t="s">
        <v>208</v>
      </c>
      <c r="C100" s="107" t="s">
        <v>145</v>
      </c>
      <c r="D100" s="110">
        <v>3</v>
      </c>
      <c r="E100" s="115">
        <v>1</v>
      </c>
      <c r="F100" s="116">
        <v>2</v>
      </c>
      <c r="G100" s="121">
        <v>13</v>
      </c>
      <c r="H100" s="105">
        <v>0</v>
      </c>
      <c r="I100" s="121">
        <v>0</v>
      </c>
      <c r="J100" s="68">
        <v>0</v>
      </c>
      <c r="K100" s="68">
        <v>0</v>
      </c>
      <c r="L100" s="7">
        <v>0</v>
      </c>
      <c r="M100" s="7">
        <v>0</v>
      </c>
      <c r="N100" s="1">
        <v>0</v>
      </c>
    </row>
    <row r="101" spans="1:14" x14ac:dyDescent="0.25">
      <c r="A101" s="7">
        <v>100</v>
      </c>
      <c r="B101" s="7" t="s">
        <v>98</v>
      </c>
      <c r="C101" s="107" t="s">
        <v>145</v>
      </c>
      <c r="D101" s="110">
        <v>3</v>
      </c>
      <c r="E101" s="115">
        <v>1</v>
      </c>
      <c r="F101" s="116">
        <v>2</v>
      </c>
      <c r="G101" s="121">
        <v>14</v>
      </c>
      <c r="H101" s="105">
        <v>0</v>
      </c>
      <c r="I101" s="121">
        <v>0</v>
      </c>
      <c r="J101" s="110">
        <v>0</v>
      </c>
      <c r="K101" s="115">
        <v>0</v>
      </c>
      <c r="L101" s="7">
        <v>0</v>
      </c>
      <c r="M101" s="7">
        <v>0</v>
      </c>
      <c r="N101" s="1">
        <v>0</v>
      </c>
    </row>
    <row r="102" spans="1:14" ht="30" x14ac:dyDescent="0.25">
      <c r="A102" s="7">
        <v>101</v>
      </c>
      <c r="B102" s="7" t="s">
        <v>44</v>
      </c>
      <c r="C102" s="107" t="s">
        <v>145</v>
      </c>
      <c r="D102" s="110">
        <v>3</v>
      </c>
      <c r="E102" s="110">
        <v>0</v>
      </c>
      <c r="F102" s="107">
        <v>3</v>
      </c>
      <c r="G102" s="120">
        <v>15</v>
      </c>
      <c r="H102" s="105">
        <v>0</v>
      </c>
      <c r="I102" s="120">
        <v>500000</v>
      </c>
      <c r="J102" s="110">
        <v>0</v>
      </c>
      <c r="K102" s="115">
        <v>0</v>
      </c>
      <c r="L102" s="7">
        <v>0</v>
      </c>
      <c r="M102" s="7">
        <v>0</v>
      </c>
      <c r="N102" s="1">
        <v>0</v>
      </c>
    </row>
    <row r="103" spans="1:14" ht="45" x14ac:dyDescent="0.25">
      <c r="A103" s="7">
        <v>102</v>
      </c>
      <c r="B103" s="7" t="s">
        <v>45</v>
      </c>
      <c r="C103" s="107" t="s">
        <v>146</v>
      </c>
      <c r="D103" s="110">
        <v>3</v>
      </c>
      <c r="E103" s="110">
        <v>0</v>
      </c>
      <c r="F103" s="107">
        <v>4</v>
      </c>
      <c r="G103" s="120">
        <v>144</v>
      </c>
      <c r="H103" s="105">
        <v>2700000</v>
      </c>
      <c r="I103" s="120">
        <v>2250000</v>
      </c>
      <c r="J103" s="110">
        <v>0</v>
      </c>
      <c r="K103" s="115">
        <v>1</v>
      </c>
      <c r="L103" s="7">
        <v>0</v>
      </c>
      <c r="M103" s="7">
        <v>0</v>
      </c>
      <c r="N103" s="1">
        <v>0</v>
      </c>
    </row>
    <row r="104" spans="1:14" ht="30" x14ac:dyDescent="0.25">
      <c r="A104" s="7">
        <v>103</v>
      </c>
      <c r="B104" s="108" t="s">
        <v>264</v>
      </c>
      <c r="C104" s="107" t="s">
        <v>145</v>
      </c>
      <c r="D104" s="106">
        <v>3</v>
      </c>
      <c r="E104" s="106">
        <v>0</v>
      </c>
      <c r="F104" s="117">
        <v>2</v>
      </c>
      <c r="G104" s="124">
        <v>21</v>
      </c>
      <c r="H104" s="105">
        <v>0</v>
      </c>
      <c r="I104" s="124">
        <v>500000</v>
      </c>
      <c r="J104" s="68">
        <v>0</v>
      </c>
      <c r="K104" s="68">
        <v>0</v>
      </c>
      <c r="L104" s="7">
        <v>0</v>
      </c>
      <c r="M104" s="7">
        <v>0</v>
      </c>
      <c r="N104" s="1">
        <v>0</v>
      </c>
    </row>
    <row r="105" spans="1:14" ht="30" x14ac:dyDescent="0.25">
      <c r="A105" s="7">
        <v>104</v>
      </c>
      <c r="B105" s="108" t="s">
        <v>206</v>
      </c>
      <c r="C105" s="107" t="s">
        <v>144</v>
      </c>
      <c r="D105" s="110">
        <v>3</v>
      </c>
      <c r="E105" s="115">
        <v>0</v>
      </c>
      <c r="F105" s="116">
        <v>4</v>
      </c>
      <c r="G105" s="121">
        <v>56</v>
      </c>
      <c r="H105" s="105">
        <v>0</v>
      </c>
      <c r="I105" s="121">
        <v>1300000</v>
      </c>
      <c r="J105" s="110">
        <v>0</v>
      </c>
      <c r="K105" s="115">
        <v>0</v>
      </c>
      <c r="L105" s="7">
        <v>0</v>
      </c>
      <c r="M105" s="7">
        <v>0</v>
      </c>
      <c r="N105" s="1">
        <v>0</v>
      </c>
    </row>
    <row r="106" spans="1:14" x14ac:dyDescent="0.25">
      <c r="A106" s="7">
        <v>105</v>
      </c>
      <c r="B106" s="108" t="s">
        <v>210</v>
      </c>
      <c r="C106" s="107" t="s">
        <v>145</v>
      </c>
      <c r="D106" s="110">
        <v>3</v>
      </c>
      <c r="E106" s="115">
        <v>1</v>
      </c>
      <c r="F106" s="116">
        <v>1</v>
      </c>
      <c r="G106" s="121">
        <v>24</v>
      </c>
      <c r="H106" s="105">
        <v>0</v>
      </c>
      <c r="I106" s="121">
        <v>0</v>
      </c>
      <c r="J106" s="68">
        <v>0</v>
      </c>
      <c r="K106" s="68">
        <v>0</v>
      </c>
      <c r="L106" s="7">
        <v>0</v>
      </c>
      <c r="M106" s="7">
        <v>0</v>
      </c>
      <c r="N106" s="1">
        <v>0</v>
      </c>
    </row>
    <row r="107" spans="1:14" ht="30" x14ac:dyDescent="0.25">
      <c r="A107" s="7">
        <v>106</v>
      </c>
      <c r="B107" s="7" t="s">
        <v>46</v>
      </c>
      <c r="C107" s="107" t="s">
        <v>144</v>
      </c>
      <c r="D107" s="110">
        <v>3</v>
      </c>
      <c r="E107" s="110">
        <v>0</v>
      </c>
      <c r="F107" s="107">
        <v>2</v>
      </c>
      <c r="G107" s="120">
        <v>27</v>
      </c>
      <c r="H107" s="105">
        <v>0</v>
      </c>
      <c r="I107" s="120">
        <v>650000</v>
      </c>
      <c r="J107" s="110">
        <v>0</v>
      </c>
      <c r="K107" s="115">
        <v>0</v>
      </c>
      <c r="L107" s="7">
        <v>0</v>
      </c>
      <c r="M107" s="7">
        <v>0</v>
      </c>
      <c r="N107" s="1">
        <v>0</v>
      </c>
    </row>
    <row r="108" spans="1:14" ht="30" x14ac:dyDescent="0.25">
      <c r="A108" s="7">
        <v>107</v>
      </c>
      <c r="B108" s="7" t="s">
        <v>293</v>
      </c>
      <c r="C108" s="107" t="s">
        <v>144</v>
      </c>
      <c r="D108" s="110">
        <v>3</v>
      </c>
      <c r="E108" s="110">
        <v>0</v>
      </c>
      <c r="F108" s="107">
        <v>2</v>
      </c>
      <c r="G108" s="120">
        <v>19</v>
      </c>
      <c r="H108" s="105">
        <v>0</v>
      </c>
      <c r="I108" s="120">
        <v>500000</v>
      </c>
      <c r="J108" s="110">
        <v>0</v>
      </c>
      <c r="K108" s="115">
        <v>1</v>
      </c>
      <c r="L108" s="7">
        <v>0</v>
      </c>
      <c r="M108" s="7">
        <v>0</v>
      </c>
      <c r="N108" s="1">
        <v>0</v>
      </c>
    </row>
    <row r="109" spans="1:14" x14ac:dyDescent="0.25">
      <c r="A109" s="7">
        <v>108</v>
      </c>
      <c r="B109" s="108" t="s">
        <v>213</v>
      </c>
      <c r="C109" s="107" t="s">
        <v>144</v>
      </c>
      <c r="D109" s="110">
        <v>3</v>
      </c>
      <c r="E109" s="115">
        <v>0</v>
      </c>
      <c r="F109" s="116">
        <v>3</v>
      </c>
      <c r="G109" s="121">
        <v>29</v>
      </c>
      <c r="H109" s="105">
        <v>720000</v>
      </c>
      <c r="I109" s="121">
        <v>600000</v>
      </c>
      <c r="J109" s="110">
        <v>0</v>
      </c>
      <c r="K109" s="115">
        <v>0</v>
      </c>
      <c r="L109" s="7">
        <v>0</v>
      </c>
      <c r="M109" s="7">
        <v>0</v>
      </c>
      <c r="N109" s="1">
        <v>0</v>
      </c>
    </row>
    <row r="110" spans="1:14" x14ac:dyDescent="0.25">
      <c r="A110" s="7">
        <v>109</v>
      </c>
      <c r="B110" s="108" t="s">
        <v>267</v>
      </c>
      <c r="C110" s="107" t="s">
        <v>145</v>
      </c>
      <c r="D110" s="68">
        <v>3</v>
      </c>
      <c r="E110" s="68">
        <v>1</v>
      </c>
      <c r="F110" s="111">
        <v>3</v>
      </c>
      <c r="G110" s="123">
        <v>9</v>
      </c>
      <c r="H110" s="105">
        <v>0</v>
      </c>
      <c r="I110" s="123">
        <v>0</v>
      </c>
      <c r="J110" s="68">
        <v>0</v>
      </c>
      <c r="K110" s="68">
        <v>0</v>
      </c>
      <c r="L110" s="7">
        <v>0</v>
      </c>
      <c r="M110" s="7">
        <v>0</v>
      </c>
      <c r="N110" s="1">
        <v>0</v>
      </c>
    </row>
    <row r="111" spans="1:14" ht="30" x14ac:dyDescent="0.25">
      <c r="A111" s="7">
        <v>110</v>
      </c>
      <c r="B111" s="7" t="s">
        <v>47</v>
      </c>
      <c r="C111" s="107" t="s">
        <v>145</v>
      </c>
      <c r="D111" s="110">
        <v>3</v>
      </c>
      <c r="E111" s="110">
        <v>0</v>
      </c>
      <c r="F111" s="107">
        <v>4</v>
      </c>
      <c r="G111" s="120">
        <v>256</v>
      </c>
      <c r="H111" s="105">
        <v>0</v>
      </c>
      <c r="I111" s="120">
        <v>1000000</v>
      </c>
      <c r="J111" s="110">
        <v>0</v>
      </c>
      <c r="K111" s="115">
        <v>0</v>
      </c>
      <c r="L111" s="7">
        <v>0</v>
      </c>
      <c r="M111" s="7">
        <v>0</v>
      </c>
      <c r="N111" s="1">
        <v>0</v>
      </c>
    </row>
    <row r="112" spans="1:14" x14ac:dyDescent="0.25">
      <c r="A112" s="7">
        <v>111</v>
      </c>
      <c r="B112" s="7" t="s">
        <v>282</v>
      </c>
      <c r="C112" s="117" t="s">
        <v>144</v>
      </c>
      <c r="D112" s="68">
        <v>3</v>
      </c>
      <c r="E112" s="68">
        <v>0</v>
      </c>
      <c r="F112" s="111">
        <v>6</v>
      </c>
      <c r="G112" s="123">
        <v>100</v>
      </c>
      <c r="H112" s="105">
        <v>1800000</v>
      </c>
      <c r="I112" s="123">
        <v>1500000</v>
      </c>
      <c r="J112" s="68">
        <v>0</v>
      </c>
      <c r="K112" s="68">
        <v>0</v>
      </c>
      <c r="L112" s="7">
        <v>0</v>
      </c>
      <c r="M112" s="7">
        <v>0</v>
      </c>
      <c r="N112" s="1">
        <v>0</v>
      </c>
    </row>
    <row r="113" spans="1:14" x14ac:dyDescent="0.25">
      <c r="A113" s="7">
        <v>112</v>
      </c>
      <c r="B113" s="108" t="s">
        <v>196</v>
      </c>
      <c r="C113" s="107" t="s">
        <v>145</v>
      </c>
      <c r="D113" s="110">
        <v>3</v>
      </c>
      <c r="E113" s="115">
        <v>1</v>
      </c>
      <c r="F113" s="116">
        <v>2</v>
      </c>
      <c r="G113" s="121">
        <v>50</v>
      </c>
      <c r="H113" s="105">
        <v>0</v>
      </c>
      <c r="I113" s="121">
        <v>0</v>
      </c>
      <c r="J113" s="68">
        <v>0</v>
      </c>
      <c r="K113" s="68">
        <v>0</v>
      </c>
      <c r="L113" s="7">
        <v>0</v>
      </c>
      <c r="M113" s="7">
        <v>0</v>
      </c>
      <c r="N113" s="1">
        <v>0</v>
      </c>
    </row>
    <row r="114" spans="1:14" ht="30" x14ac:dyDescent="0.25">
      <c r="A114" s="7">
        <v>113</v>
      </c>
      <c r="B114" s="108" t="s">
        <v>269</v>
      </c>
      <c r="C114" s="111" t="s">
        <v>145</v>
      </c>
      <c r="D114" s="68">
        <v>3</v>
      </c>
      <c r="E114" s="68">
        <v>0</v>
      </c>
      <c r="F114" s="111">
        <v>3</v>
      </c>
      <c r="G114" s="123">
        <v>39</v>
      </c>
      <c r="H114" s="105">
        <v>0</v>
      </c>
      <c r="I114" s="123">
        <v>700000</v>
      </c>
      <c r="J114" s="68">
        <v>1</v>
      </c>
      <c r="K114" s="68">
        <v>0</v>
      </c>
      <c r="L114" s="7">
        <v>0</v>
      </c>
      <c r="M114" s="7">
        <v>0</v>
      </c>
      <c r="N114" s="1">
        <v>0</v>
      </c>
    </row>
    <row r="115" spans="1:14" ht="30" x14ac:dyDescent="0.25">
      <c r="A115" s="7">
        <v>114</v>
      </c>
      <c r="B115" s="108" t="s">
        <v>270</v>
      </c>
      <c r="C115" s="111" t="s">
        <v>145</v>
      </c>
      <c r="D115" s="68">
        <v>3</v>
      </c>
      <c r="E115" s="68">
        <v>1</v>
      </c>
      <c r="F115" s="111">
        <v>3</v>
      </c>
      <c r="G115" s="123">
        <v>42</v>
      </c>
      <c r="H115" s="105">
        <v>0</v>
      </c>
      <c r="I115" s="123">
        <v>0</v>
      </c>
      <c r="J115" s="68">
        <v>0</v>
      </c>
      <c r="K115" s="68">
        <v>0</v>
      </c>
      <c r="L115" s="7">
        <v>0</v>
      </c>
      <c r="M115" s="7">
        <v>0</v>
      </c>
      <c r="N115" s="1">
        <v>0</v>
      </c>
    </row>
    <row r="116" spans="1:14" x14ac:dyDescent="0.25">
      <c r="A116" s="7">
        <v>115</v>
      </c>
      <c r="B116" s="7" t="s">
        <v>48</v>
      </c>
      <c r="C116" s="107" t="s">
        <v>144</v>
      </c>
      <c r="D116" s="110">
        <v>4</v>
      </c>
      <c r="E116" s="110">
        <v>1</v>
      </c>
      <c r="F116" s="107">
        <v>2</v>
      </c>
      <c r="G116" s="120">
        <v>41</v>
      </c>
      <c r="H116" s="105">
        <v>0</v>
      </c>
      <c r="I116" s="120">
        <v>0</v>
      </c>
      <c r="J116" s="110">
        <v>0</v>
      </c>
      <c r="K116" s="115">
        <v>0</v>
      </c>
      <c r="L116" s="7">
        <v>0</v>
      </c>
      <c r="M116" s="7">
        <v>0</v>
      </c>
      <c r="N116" s="1">
        <v>0</v>
      </c>
    </row>
    <row r="117" spans="1:14" x14ac:dyDescent="0.25">
      <c r="A117" s="7">
        <v>116</v>
      </c>
      <c r="B117" s="7" t="s">
        <v>49</v>
      </c>
      <c r="C117" s="107" t="s">
        <v>147</v>
      </c>
      <c r="D117" s="110">
        <v>4</v>
      </c>
      <c r="E117" s="110">
        <v>0</v>
      </c>
      <c r="F117" s="107">
        <v>2</v>
      </c>
      <c r="G117" s="120">
        <v>20</v>
      </c>
      <c r="H117" s="105">
        <v>3600000</v>
      </c>
      <c r="I117" s="120">
        <v>3250000</v>
      </c>
      <c r="J117" s="110">
        <v>0</v>
      </c>
      <c r="K117" s="115">
        <v>0</v>
      </c>
      <c r="L117" s="7">
        <v>0</v>
      </c>
      <c r="M117" s="7">
        <v>0</v>
      </c>
      <c r="N117" s="1">
        <v>0</v>
      </c>
    </row>
    <row r="118" spans="1:14" ht="30" x14ac:dyDescent="0.25">
      <c r="A118" s="7">
        <v>117</v>
      </c>
      <c r="B118" s="108" t="s">
        <v>261</v>
      </c>
      <c r="C118" s="107" t="s">
        <v>144</v>
      </c>
      <c r="D118" s="110">
        <v>4</v>
      </c>
      <c r="E118" s="115">
        <v>1</v>
      </c>
      <c r="F118" s="116">
        <v>2</v>
      </c>
      <c r="G118" s="121">
        <v>15</v>
      </c>
      <c r="H118" s="105">
        <v>0</v>
      </c>
      <c r="I118" s="121">
        <v>0</v>
      </c>
      <c r="J118" s="110">
        <v>0</v>
      </c>
      <c r="K118" s="115">
        <v>0</v>
      </c>
      <c r="L118" s="7">
        <v>0</v>
      </c>
      <c r="M118" s="7">
        <v>0</v>
      </c>
      <c r="N118" s="1">
        <v>0</v>
      </c>
    </row>
    <row r="119" spans="1:14" x14ac:dyDescent="0.25">
      <c r="A119" s="7">
        <v>118</v>
      </c>
      <c r="B119" s="7" t="s">
        <v>50</v>
      </c>
      <c r="C119" s="107" t="s">
        <v>144</v>
      </c>
      <c r="D119" s="110">
        <v>4</v>
      </c>
      <c r="E119" s="110">
        <v>0</v>
      </c>
      <c r="F119" s="107">
        <v>3</v>
      </c>
      <c r="G119" s="120">
        <v>60</v>
      </c>
      <c r="H119" s="105">
        <v>0</v>
      </c>
      <c r="I119" s="120">
        <v>600000</v>
      </c>
      <c r="J119" s="110">
        <v>0</v>
      </c>
      <c r="K119" s="115">
        <v>0</v>
      </c>
      <c r="L119" s="7">
        <v>0</v>
      </c>
      <c r="M119" s="7">
        <v>0</v>
      </c>
      <c r="N119" s="1">
        <v>0</v>
      </c>
    </row>
    <row r="120" spans="1:14" x14ac:dyDescent="0.25">
      <c r="A120" s="7">
        <v>119</v>
      </c>
      <c r="B120" s="108" t="s">
        <v>221</v>
      </c>
      <c r="C120" s="107" t="s">
        <v>144</v>
      </c>
      <c r="D120" s="110">
        <v>4</v>
      </c>
      <c r="E120" s="110">
        <v>0</v>
      </c>
      <c r="F120" s="107">
        <v>2</v>
      </c>
      <c r="G120" s="120">
        <v>38</v>
      </c>
      <c r="H120" s="105">
        <v>0</v>
      </c>
      <c r="I120" s="120">
        <v>300000</v>
      </c>
      <c r="J120" s="110">
        <v>1</v>
      </c>
      <c r="K120" s="115">
        <v>1</v>
      </c>
      <c r="L120" s="7">
        <v>0</v>
      </c>
      <c r="M120" s="7">
        <v>0</v>
      </c>
      <c r="N120" s="1">
        <v>0</v>
      </c>
    </row>
    <row r="121" spans="1:14" ht="30" x14ac:dyDescent="0.25">
      <c r="A121" s="7">
        <v>120</v>
      </c>
      <c r="B121" s="7" t="s">
        <v>51</v>
      </c>
      <c r="C121" s="107" t="s">
        <v>145</v>
      </c>
      <c r="D121" s="110">
        <v>4</v>
      </c>
      <c r="E121" s="110">
        <v>0</v>
      </c>
      <c r="F121" s="107">
        <v>3</v>
      </c>
      <c r="G121" s="120">
        <v>26</v>
      </c>
      <c r="H121" s="105">
        <v>0</v>
      </c>
      <c r="I121" s="120">
        <v>500000</v>
      </c>
      <c r="J121" s="110">
        <v>0</v>
      </c>
      <c r="K121" s="115">
        <v>0</v>
      </c>
      <c r="L121" s="7">
        <v>0</v>
      </c>
      <c r="M121" s="7">
        <v>0</v>
      </c>
      <c r="N121" s="1">
        <v>0</v>
      </c>
    </row>
    <row r="122" spans="1:14" ht="30" x14ac:dyDescent="0.25">
      <c r="A122" s="7">
        <v>121</v>
      </c>
      <c r="B122" s="108" t="s">
        <v>223</v>
      </c>
      <c r="C122" s="107" t="s">
        <v>144</v>
      </c>
      <c r="D122" s="110">
        <v>4</v>
      </c>
      <c r="E122" s="110">
        <v>1</v>
      </c>
      <c r="F122" s="107">
        <v>3</v>
      </c>
      <c r="G122" s="120">
        <v>36</v>
      </c>
      <c r="H122" s="105">
        <v>0</v>
      </c>
      <c r="I122" s="120">
        <v>0</v>
      </c>
      <c r="J122" s="110">
        <v>1</v>
      </c>
      <c r="K122" s="115">
        <v>0</v>
      </c>
      <c r="L122" s="7">
        <v>0</v>
      </c>
      <c r="M122" s="7">
        <v>0</v>
      </c>
      <c r="N122" s="1">
        <v>0</v>
      </c>
    </row>
    <row r="123" spans="1:14" x14ac:dyDescent="0.25">
      <c r="A123" s="7">
        <v>122</v>
      </c>
      <c r="B123" s="108" t="s">
        <v>226</v>
      </c>
      <c r="C123" s="107" t="s">
        <v>145</v>
      </c>
      <c r="D123" s="110">
        <v>4</v>
      </c>
      <c r="E123" s="110">
        <v>1</v>
      </c>
      <c r="F123" s="107">
        <v>2</v>
      </c>
      <c r="G123" s="120">
        <v>22</v>
      </c>
      <c r="H123" s="105">
        <v>0</v>
      </c>
      <c r="I123" s="120">
        <v>0</v>
      </c>
      <c r="J123" s="110">
        <v>0</v>
      </c>
      <c r="K123" s="115">
        <v>0</v>
      </c>
      <c r="L123" s="7">
        <v>0</v>
      </c>
      <c r="M123" s="7">
        <v>0</v>
      </c>
      <c r="N123" s="1">
        <v>0</v>
      </c>
    </row>
    <row r="124" spans="1:14" x14ac:dyDescent="0.25">
      <c r="A124" s="7">
        <v>123</v>
      </c>
      <c r="B124" s="108" t="s">
        <v>224</v>
      </c>
      <c r="C124" s="107" t="s">
        <v>144</v>
      </c>
      <c r="D124" s="110">
        <v>4</v>
      </c>
      <c r="E124" s="110">
        <v>1</v>
      </c>
      <c r="F124" s="107">
        <v>4</v>
      </c>
      <c r="G124" s="120">
        <v>21</v>
      </c>
      <c r="H124" s="105">
        <v>0</v>
      </c>
      <c r="I124" s="120">
        <v>0</v>
      </c>
      <c r="J124" s="110">
        <v>0</v>
      </c>
      <c r="K124" s="115">
        <v>0</v>
      </c>
      <c r="L124" s="7">
        <v>0</v>
      </c>
      <c r="M124" s="7">
        <v>0</v>
      </c>
      <c r="N124" s="1">
        <v>0</v>
      </c>
    </row>
    <row r="125" spans="1:14" ht="30" x14ac:dyDescent="0.25">
      <c r="A125" s="7">
        <v>124</v>
      </c>
      <c r="B125" s="7" t="s">
        <v>52</v>
      </c>
      <c r="C125" s="107" t="s">
        <v>145</v>
      </c>
      <c r="D125" s="110">
        <v>4</v>
      </c>
      <c r="E125" s="110">
        <v>0</v>
      </c>
      <c r="F125" s="107">
        <v>2</v>
      </c>
      <c r="G125" s="120">
        <v>24</v>
      </c>
      <c r="H125" s="105">
        <v>0</v>
      </c>
      <c r="I125" s="120">
        <v>500000</v>
      </c>
      <c r="J125" s="110">
        <v>0</v>
      </c>
      <c r="K125" s="115">
        <v>0</v>
      </c>
      <c r="L125" s="7">
        <v>0</v>
      </c>
      <c r="M125" s="7">
        <v>0</v>
      </c>
      <c r="N125" s="1">
        <v>0</v>
      </c>
    </row>
    <row r="126" spans="1:14" ht="30" x14ac:dyDescent="0.25">
      <c r="A126" s="7">
        <v>125</v>
      </c>
      <c r="B126" s="108" t="s">
        <v>225</v>
      </c>
      <c r="C126" s="107" t="s">
        <v>144</v>
      </c>
      <c r="D126" s="110">
        <v>4</v>
      </c>
      <c r="E126" s="110">
        <v>0</v>
      </c>
      <c r="F126" s="107">
        <v>2</v>
      </c>
      <c r="G126" s="120">
        <v>27</v>
      </c>
      <c r="H126" s="105">
        <v>0</v>
      </c>
      <c r="I126" s="120">
        <v>375000</v>
      </c>
      <c r="J126" s="110">
        <v>0</v>
      </c>
      <c r="K126" s="115">
        <v>0</v>
      </c>
      <c r="L126" s="7">
        <v>0</v>
      </c>
      <c r="M126" s="7">
        <v>0</v>
      </c>
      <c r="N126" s="1">
        <v>0</v>
      </c>
    </row>
    <row r="127" spans="1:14" ht="30" x14ac:dyDescent="0.25">
      <c r="A127" s="7">
        <v>126</v>
      </c>
      <c r="B127" s="108" t="s">
        <v>259</v>
      </c>
      <c r="C127" s="107" t="s">
        <v>144</v>
      </c>
      <c r="D127" s="110">
        <v>4</v>
      </c>
      <c r="E127" s="115">
        <v>0</v>
      </c>
      <c r="F127" s="116">
        <v>2</v>
      </c>
      <c r="G127" s="121">
        <v>20</v>
      </c>
      <c r="H127" s="105">
        <v>0</v>
      </c>
      <c r="I127" s="121">
        <v>350000</v>
      </c>
      <c r="J127" s="110">
        <v>0</v>
      </c>
      <c r="K127" s="115">
        <v>0</v>
      </c>
      <c r="L127" s="7">
        <v>0</v>
      </c>
      <c r="M127" s="7">
        <v>0</v>
      </c>
      <c r="N127" s="1">
        <v>0</v>
      </c>
    </row>
    <row r="128" spans="1:14" x14ac:dyDescent="0.25">
      <c r="A128" s="7">
        <v>127</v>
      </c>
      <c r="B128" s="7" t="s">
        <v>274</v>
      </c>
      <c r="C128" s="117" t="s">
        <v>144</v>
      </c>
      <c r="D128" s="68">
        <v>4</v>
      </c>
      <c r="E128" s="68">
        <v>1</v>
      </c>
      <c r="F128" s="111">
        <v>2</v>
      </c>
      <c r="G128" s="123">
        <v>16</v>
      </c>
      <c r="H128" s="105">
        <v>0</v>
      </c>
      <c r="I128" s="123">
        <v>0</v>
      </c>
      <c r="J128" s="68">
        <v>0</v>
      </c>
      <c r="K128" s="68">
        <v>0</v>
      </c>
      <c r="L128" s="7">
        <v>0</v>
      </c>
      <c r="M128" s="7">
        <v>0</v>
      </c>
      <c r="N128" s="1">
        <v>0</v>
      </c>
    </row>
    <row r="129" spans="1:14" ht="45" x14ac:dyDescent="0.25">
      <c r="A129" s="7">
        <v>128</v>
      </c>
      <c r="B129" s="7" t="s">
        <v>53</v>
      </c>
      <c r="C129" s="107" t="s">
        <v>144</v>
      </c>
      <c r="D129" s="110">
        <v>4</v>
      </c>
      <c r="E129" s="110">
        <v>0</v>
      </c>
      <c r="F129" s="107">
        <v>2</v>
      </c>
      <c r="G129" s="120">
        <v>40</v>
      </c>
      <c r="H129" s="105">
        <v>0</v>
      </c>
      <c r="I129" s="120">
        <v>350000</v>
      </c>
      <c r="J129" s="110">
        <v>1</v>
      </c>
      <c r="K129" s="115">
        <v>0</v>
      </c>
      <c r="L129" s="7">
        <v>0</v>
      </c>
      <c r="M129" s="7">
        <v>0</v>
      </c>
      <c r="N129" s="1">
        <v>0</v>
      </c>
    </row>
    <row r="130" spans="1:14" x14ac:dyDescent="0.25">
      <c r="A130" s="7">
        <v>129</v>
      </c>
      <c r="B130" s="7" t="s">
        <v>54</v>
      </c>
      <c r="C130" s="107" t="s">
        <v>144</v>
      </c>
      <c r="D130" s="110">
        <v>4</v>
      </c>
      <c r="E130" s="110">
        <v>0</v>
      </c>
      <c r="F130" s="107">
        <v>2</v>
      </c>
      <c r="G130" s="120">
        <v>31</v>
      </c>
      <c r="H130" s="105">
        <v>0</v>
      </c>
      <c r="I130" s="120">
        <v>400000</v>
      </c>
      <c r="J130" s="110">
        <v>0</v>
      </c>
      <c r="K130" s="115">
        <v>0</v>
      </c>
      <c r="L130" s="7">
        <v>0</v>
      </c>
      <c r="M130" s="7">
        <v>0</v>
      </c>
      <c r="N130" s="1">
        <v>0</v>
      </c>
    </row>
    <row r="131" spans="1:14" ht="30" x14ac:dyDescent="0.25">
      <c r="A131" s="7">
        <v>130</v>
      </c>
      <c r="B131" s="108" t="s">
        <v>231</v>
      </c>
      <c r="C131" s="107" t="s">
        <v>144</v>
      </c>
      <c r="D131" s="110">
        <v>4</v>
      </c>
      <c r="E131" s="110">
        <v>0</v>
      </c>
      <c r="F131" s="107">
        <v>2</v>
      </c>
      <c r="G131" s="120">
        <v>25</v>
      </c>
      <c r="H131" s="105">
        <v>0</v>
      </c>
      <c r="I131" s="120">
        <v>600000</v>
      </c>
      <c r="J131" s="110">
        <v>0</v>
      </c>
      <c r="K131" s="115">
        <v>0</v>
      </c>
      <c r="L131" s="7">
        <v>0</v>
      </c>
      <c r="M131" s="7">
        <v>0</v>
      </c>
      <c r="N131" s="1">
        <v>0</v>
      </c>
    </row>
    <row r="132" spans="1:14" ht="45" x14ac:dyDescent="0.25">
      <c r="A132" s="7">
        <v>131</v>
      </c>
      <c r="B132" s="108" t="s">
        <v>216</v>
      </c>
      <c r="C132" s="107" t="s">
        <v>144</v>
      </c>
      <c r="D132" s="110">
        <v>4</v>
      </c>
      <c r="E132" s="110">
        <v>1</v>
      </c>
      <c r="F132" s="107">
        <v>2</v>
      </c>
      <c r="G132" s="120">
        <v>32</v>
      </c>
      <c r="H132" s="105">
        <v>0</v>
      </c>
      <c r="I132" s="120">
        <v>0</v>
      </c>
      <c r="J132" s="110">
        <v>0</v>
      </c>
      <c r="K132" s="115">
        <v>0</v>
      </c>
      <c r="L132" s="7">
        <v>0</v>
      </c>
      <c r="M132" s="7">
        <v>0</v>
      </c>
      <c r="N132" s="1">
        <v>0</v>
      </c>
    </row>
    <row r="133" spans="1:14" ht="45" x14ac:dyDescent="0.25">
      <c r="A133" s="7">
        <v>132</v>
      </c>
      <c r="B133" s="108" t="s">
        <v>227</v>
      </c>
      <c r="C133" s="107" t="s">
        <v>144</v>
      </c>
      <c r="D133" s="110">
        <v>4</v>
      </c>
      <c r="E133" s="110">
        <v>1</v>
      </c>
      <c r="F133" s="107">
        <v>2</v>
      </c>
      <c r="G133" s="120">
        <v>99</v>
      </c>
      <c r="H133" s="105">
        <v>0</v>
      </c>
      <c r="I133" s="120">
        <v>0</v>
      </c>
      <c r="J133" s="110">
        <v>0</v>
      </c>
      <c r="K133" s="115">
        <v>0</v>
      </c>
      <c r="L133" s="7">
        <v>0</v>
      </c>
      <c r="M133" s="7">
        <v>0</v>
      </c>
      <c r="N133" s="1">
        <v>0</v>
      </c>
    </row>
    <row r="134" spans="1:14" ht="30" x14ac:dyDescent="0.25">
      <c r="A134" s="7">
        <v>133</v>
      </c>
      <c r="B134" s="7" t="s">
        <v>277</v>
      </c>
      <c r="C134" s="117" t="s">
        <v>144</v>
      </c>
      <c r="D134" s="68">
        <v>4</v>
      </c>
      <c r="E134" s="68">
        <v>0</v>
      </c>
      <c r="F134" s="111">
        <v>2</v>
      </c>
      <c r="G134" s="123">
        <v>30</v>
      </c>
      <c r="H134" s="105">
        <v>0</v>
      </c>
      <c r="I134" s="123">
        <v>500000</v>
      </c>
      <c r="J134" s="68">
        <v>0</v>
      </c>
      <c r="K134" s="68">
        <v>0</v>
      </c>
      <c r="L134" s="7">
        <v>0</v>
      </c>
      <c r="M134" s="7">
        <v>0</v>
      </c>
      <c r="N134" s="1">
        <v>0</v>
      </c>
    </row>
    <row r="135" spans="1:14" ht="30" x14ac:dyDescent="0.25">
      <c r="A135" s="7">
        <v>134</v>
      </c>
      <c r="B135" s="7" t="s">
        <v>55</v>
      </c>
      <c r="C135" s="107" t="s">
        <v>144</v>
      </c>
      <c r="D135" s="110">
        <v>4</v>
      </c>
      <c r="E135" s="110">
        <v>0</v>
      </c>
      <c r="F135" s="107">
        <v>2</v>
      </c>
      <c r="G135" s="120">
        <v>13</v>
      </c>
      <c r="H135" s="105">
        <v>0</v>
      </c>
      <c r="I135" s="120">
        <v>500000</v>
      </c>
      <c r="J135" s="110">
        <v>0</v>
      </c>
      <c r="K135" s="115">
        <v>0</v>
      </c>
      <c r="L135" s="7">
        <v>0</v>
      </c>
      <c r="M135" s="7">
        <v>0</v>
      </c>
      <c r="N135" s="1">
        <v>0</v>
      </c>
    </row>
    <row r="136" spans="1:14" x14ac:dyDescent="0.25">
      <c r="A136" s="7">
        <v>135</v>
      </c>
      <c r="B136" s="7" t="s">
        <v>56</v>
      </c>
      <c r="C136" s="107" t="s">
        <v>144</v>
      </c>
      <c r="D136" s="110">
        <v>4</v>
      </c>
      <c r="E136" s="110">
        <v>0</v>
      </c>
      <c r="F136" s="107">
        <v>2</v>
      </c>
      <c r="G136" s="120">
        <v>33</v>
      </c>
      <c r="H136" s="105">
        <v>0</v>
      </c>
      <c r="I136" s="120">
        <v>700000</v>
      </c>
      <c r="J136" s="110">
        <v>1</v>
      </c>
      <c r="K136" s="115">
        <v>0</v>
      </c>
      <c r="L136" s="7">
        <v>0</v>
      </c>
      <c r="M136" s="7">
        <v>0</v>
      </c>
      <c r="N136" s="1">
        <v>0</v>
      </c>
    </row>
    <row r="137" spans="1:14" x14ac:dyDescent="0.25">
      <c r="A137" s="7">
        <v>136</v>
      </c>
      <c r="B137" s="108" t="s">
        <v>236</v>
      </c>
      <c r="C137" s="107" t="s">
        <v>147</v>
      </c>
      <c r="D137" s="110">
        <v>4</v>
      </c>
      <c r="E137" s="110">
        <v>0</v>
      </c>
      <c r="F137" s="107">
        <v>3</v>
      </c>
      <c r="G137" s="120">
        <v>9</v>
      </c>
      <c r="H137" s="105">
        <v>0</v>
      </c>
      <c r="I137" s="120">
        <v>1200000</v>
      </c>
      <c r="J137" s="110">
        <v>0</v>
      </c>
      <c r="K137" s="115">
        <v>0</v>
      </c>
      <c r="L137" s="7">
        <v>0</v>
      </c>
      <c r="M137" s="7">
        <v>0</v>
      </c>
      <c r="N137" s="1">
        <v>0</v>
      </c>
    </row>
    <row r="138" spans="1:14" ht="45" x14ac:dyDescent="0.25">
      <c r="A138" s="7">
        <v>137</v>
      </c>
      <c r="B138" s="7" t="s">
        <v>57</v>
      </c>
      <c r="C138" s="107" t="s">
        <v>144</v>
      </c>
      <c r="D138" s="110">
        <v>4</v>
      </c>
      <c r="E138" s="110">
        <v>0</v>
      </c>
      <c r="F138" s="107">
        <v>2</v>
      </c>
      <c r="G138" s="120">
        <v>48</v>
      </c>
      <c r="H138" s="105">
        <v>0</v>
      </c>
      <c r="I138" s="120">
        <v>500000</v>
      </c>
      <c r="J138" s="110">
        <v>0</v>
      </c>
      <c r="K138" s="115">
        <v>0</v>
      </c>
      <c r="L138" s="7">
        <v>0</v>
      </c>
      <c r="M138" s="7">
        <v>0</v>
      </c>
      <c r="N138" s="1">
        <v>0</v>
      </c>
    </row>
    <row r="139" spans="1:14" ht="30" x14ac:dyDescent="0.25">
      <c r="A139" s="7">
        <v>138</v>
      </c>
      <c r="B139" s="7" t="s">
        <v>276</v>
      </c>
      <c r="C139" s="117" t="s">
        <v>145</v>
      </c>
      <c r="D139" s="68">
        <v>4</v>
      </c>
      <c r="E139" s="68">
        <v>0</v>
      </c>
      <c r="F139" s="111">
        <v>2</v>
      </c>
      <c r="G139" s="123">
        <v>15</v>
      </c>
      <c r="H139" s="105">
        <v>0</v>
      </c>
      <c r="I139" s="123">
        <v>400000</v>
      </c>
      <c r="J139" s="68">
        <v>1</v>
      </c>
      <c r="K139" s="68">
        <v>0</v>
      </c>
      <c r="L139" s="7">
        <v>0</v>
      </c>
      <c r="M139" s="7">
        <v>0</v>
      </c>
      <c r="N139" s="1">
        <v>0</v>
      </c>
    </row>
    <row r="140" spans="1:14" x14ac:dyDescent="0.25">
      <c r="A140" s="7">
        <v>139</v>
      </c>
      <c r="B140" s="108" t="s">
        <v>222</v>
      </c>
      <c r="C140" s="107" t="s">
        <v>145</v>
      </c>
      <c r="D140" s="110">
        <v>4</v>
      </c>
      <c r="E140" s="110">
        <v>1</v>
      </c>
      <c r="F140" s="107">
        <v>2</v>
      </c>
      <c r="G140" s="120">
        <v>22</v>
      </c>
      <c r="H140" s="105">
        <v>0</v>
      </c>
      <c r="I140" s="120">
        <v>0</v>
      </c>
      <c r="J140" s="110">
        <v>0</v>
      </c>
      <c r="K140" s="115">
        <v>0</v>
      </c>
      <c r="L140" s="7">
        <v>0</v>
      </c>
      <c r="M140" s="7">
        <v>0</v>
      </c>
      <c r="N140" s="1">
        <v>0</v>
      </c>
    </row>
    <row r="141" spans="1:14" ht="30" x14ac:dyDescent="0.25">
      <c r="A141" s="7">
        <v>140</v>
      </c>
      <c r="B141" s="7" t="s">
        <v>58</v>
      </c>
      <c r="C141" s="107" t="s">
        <v>144</v>
      </c>
      <c r="D141" s="110">
        <v>4</v>
      </c>
      <c r="E141" s="110">
        <v>0</v>
      </c>
      <c r="F141" s="107">
        <v>2</v>
      </c>
      <c r="G141" s="120">
        <v>11</v>
      </c>
      <c r="H141" s="105">
        <v>2700000</v>
      </c>
      <c r="I141" s="120">
        <v>1500000</v>
      </c>
      <c r="J141" s="110">
        <v>0</v>
      </c>
      <c r="K141" s="115">
        <v>0</v>
      </c>
      <c r="L141" s="7">
        <v>0</v>
      </c>
      <c r="M141" s="7">
        <v>0</v>
      </c>
      <c r="N141" s="1">
        <v>0</v>
      </c>
    </row>
    <row r="142" spans="1:14" ht="30" x14ac:dyDescent="0.25">
      <c r="A142" s="7">
        <v>141</v>
      </c>
      <c r="B142" s="7" t="s">
        <v>275</v>
      </c>
      <c r="C142" s="117" t="s">
        <v>144</v>
      </c>
      <c r="D142" s="68">
        <v>4</v>
      </c>
      <c r="E142" s="68">
        <v>0</v>
      </c>
      <c r="F142" s="111">
        <v>2</v>
      </c>
      <c r="G142" s="123">
        <v>35</v>
      </c>
      <c r="H142" s="105">
        <v>900000</v>
      </c>
      <c r="I142" s="123">
        <v>600000</v>
      </c>
      <c r="J142" s="68">
        <v>0</v>
      </c>
      <c r="K142" s="68">
        <v>0</v>
      </c>
      <c r="L142" s="7">
        <v>0</v>
      </c>
      <c r="M142" s="7">
        <v>0</v>
      </c>
      <c r="N142" s="1">
        <v>0</v>
      </c>
    </row>
    <row r="143" spans="1:14" ht="30" x14ac:dyDescent="0.25">
      <c r="A143" s="7">
        <v>142</v>
      </c>
      <c r="B143" s="108" t="s">
        <v>229</v>
      </c>
      <c r="C143" s="107" t="s">
        <v>144</v>
      </c>
      <c r="D143" s="110">
        <v>4</v>
      </c>
      <c r="E143" s="110">
        <v>0</v>
      </c>
      <c r="F143" s="107">
        <v>3</v>
      </c>
      <c r="G143" s="120">
        <v>84</v>
      </c>
      <c r="H143" s="105">
        <v>0</v>
      </c>
      <c r="I143" s="120">
        <v>400000</v>
      </c>
      <c r="J143" s="110">
        <v>0</v>
      </c>
      <c r="K143" s="115">
        <v>0</v>
      </c>
      <c r="L143" s="7">
        <v>0</v>
      </c>
      <c r="M143" s="7">
        <v>0</v>
      </c>
      <c r="N143" s="1">
        <v>0</v>
      </c>
    </row>
    <row r="144" spans="1:14" ht="30" x14ac:dyDescent="0.25">
      <c r="A144" s="7">
        <v>143</v>
      </c>
      <c r="B144" s="7" t="s">
        <v>59</v>
      </c>
      <c r="C144" s="107" t="s">
        <v>147</v>
      </c>
      <c r="D144" s="110">
        <v>4</v>
      </c>
      <c r="E144" s="110">
        <v>0</v>
      </c>
      <c r="F144" s="107">
        <v>2</v>
      </c>
      <c r="G144" s="120">
        <v>27</v>
      </c>
      <c r="H144" s="105">
        <v>540000</v>
      </c>
      <c r="I144" s="120">
        <v>500000</v>
      </c>
      <c r="J144" s="110">
        <v>0</v>
      </c>
      <c r="K144" s="115">
        <v>0</v>
      </c>
      <c r="L144" s="7">
        <v>0</v>
      </c>
      <c r="M144" s="7">
        <v>0</v>
      </c>
      <c r="N144" s="1">
        <v>0</v>
      </c>
    </row>
    <row r="145" spans="1:14" x14ac:dyDescent="0.25">
      <c r="A145" s="7">
        <v>144</v>
      </c>
      <c r="B145" s="108" t="s">
        <v>215</v>
      </c>
      <c r="C145" s="107" t="s">
        <v>145</v>
      </c>
      <c r="D145" s="110">
        <v>4</v>
      </c>
      <c r="E145" s="110">
        <v>1</v>
      </c>
      <c r="F145" s="107">
        <v>2</v>
      </c>
      <c r="G145" s="120">
        <v>18</v>
      </c>
      <c r="H145" s="105">
        <v>0</v>
      </c>
      <c r="I145" s="120">
        <v>0</v>
      </c>
      <c r="J145" s="110">
        <v>0</v>
      </c>
      <c r="K145" s="115">
        <v>0</v>
      </c>
      <c r="L145" s="7">
        <v>0</v>
      </c>
      <c r="M145" s="7">
        <v>0</v>
      </c>
      <c r="N145" s="1">
        <v>0</v>
      </c>
    </row>
    <row r="146" spans="1:14" x14ac:dyDescent="0.25">
      <c r="A146" s="7">
        <v>145</v>
      </c>
      <c r="B146" s="108" t="s">
        <v>228</v>
      </c>
      <c r="C146" s="107" t="s">
        <v>144</v>
      </c>
      <c r="D146" s="110">
        <v>4</v>
      </c>
      <c r="E146" s="110">
        <v>1</v>
      </c>
      <c r="F146" s="107">
        <v>1</v>
      </c>
      <c r="G146" s="120">
        <v>15</v>
      </c>
      <c r="H146" s="105">
        <v>0</v>
      </c>
      <c r="I146" s="120">
        <v>0</v>
      </c>
      <c r="J146" s="110">
        <v>0</v>
      </c>
      <c r="K146" s="115">
        <v>0</v>
      </c>
      <c r="L146" s="7">
        <v>0</v>
      </c>
      <c r="M146" s="7">
        <v>0</v>
      </c>
      <c r="N146" s="1">
        <v>0</v>
      </c>
    </row>
    <row r="147" spans="1:14" x14ac:dyDescent="0.25">
      <c r="A147" s="7">
        <v>146</v>
      </c>
      <c r="B147" s="108" t="s">
        <v>263</v>
      </c>
      <c r="C147" s="107" t="s">
        <v>145</v>
      </c>
      <c r="D147" s="110">
        <v>4</v>
      </c>
      <c r="E147" s="115">
        <v>0</v>
      </c>
      <c r="F147" s="116">
        <v>2</v>
      </c>
      <c r="G147" s="121">
        <v>18</v>
      </c>
      <c r="H147" s="105">
        <v>0</v>
      </c>
      <c r="I147" s="121">
        <v>500000</v>
      </c>
      <c r="J147" s="110">
        <v>0</v>
      </c>
      <c r="K147" s="115">
        <v>0</v>
      </c>
      <c r="L147" s="7">
        <v>0</v>
      </c>
      <c r="M147" s="7">
        <v>0</v>
      </c>
      <c r="N147" s="1">
        <v>0</v>
      </c>
    </row>
    <row r="148" spans="1:14" ht="30" x14ac:dyDescent="0.25">
      <c r="A148" s="7">
        <v>147</v>
      </c>
      <c r="B148" s="108" t="s">
        <v>235</v>
      </c>
      <c r="C148" s="107" t="s">
        <v>144</v>
      </c>
      <c r="D148" s="110">
        <v>4</v>
      </c>
      <c r="E148" s="110">
        <v>0</v>
      </c>
      <c r="F148" s="107">
        <v>3</v>
      </c>
      <c r="G148" s="120">
        <v>66</v>
      </c>
      <c r="H148" s="105">
        <v>0</v>
      </c>
      <c r="I148" s="120">
        <v>350000</v>
      </c>
      <c r="J148" s="110">
        <v>0</v>
      </c>
      <c r="K148" s="115">
        <v>0</v>
      </c>
      <c r="L148" s="7">
        <v>0</v>
      </c>
      <c r="M148" s="7">
        <v>0</v>
      </c>
      <c r="N148" s="1">
        <v>0</v>
      </c>
    </row>
    <row r="149" spans="1:14" ht="30" x14ac:dyDescent="0.25">
      <c r="A149" s="7">
        <v>148</v>
      </c>
      <c r="B149" s="108" t="s">
        <v>232</v>
      </c>
      <c r="C149" s="107" t="s">
        <v>144</v>
      </c>
      <c r="D149" s="110">
        <v>4</v>
      </c>
      <c r="E149" s="110">
        <v>0</v>
      </c>
      <c r="F149" s="107">
        <v>1</v>
      </c>
      <c r="G149" s="120">
        <v>19</v>
      </c>
      <c r="H149" s="105">
        <v>0</v>
      </c>
      <c r="I149" s="120">
        <v>500000</v>
      </c>
      <c r="J149" s="110">
        <v>1</v>
      </c>
      <c r="K149" s="115">
        <v>0</v>
      </c>
      <c r="L149" s="7">
        <v>0</v>
      </c>
      <c r="M149" s="7">
        <v>0</v>
      </c>
      <c r="N149" s="1">
        <v>0</v>
      </c>
    </row>
    <row r="150" spans="1:14" ht="30" x14ac:dyDescent="0.25">
      <c r="A150" s="7">
        <v>149</v>
      </c>
      <c r="B150" s="108" t="s">
        <v>219</v>
      </c>
      <c r="C150" s="107" t="s">
        <v>146</v>
      </c>
      <c r="D150" s="110">
        <v>4</v>
      </c>
      <c r="E150" s="110">
        <v>0</v>
      </c>
      <c r="F150" s="107">
        <v>6</v>
      </c>
      <c r="G150" s="120">
        <v>158</v>
      </c>
      <c r="H150" s="105">
        <v>0</v>
      </c>
      <c r="I150" s="120">
        <v>300000</v>
      </c>
      <c r="J150" s="110">
        <v>0</v>
      </c>
      <c r="K150" s="115">
        <v>0</v>
      </c>
      <c r="L150" s="7">
        <v>0</v>
      </c>
      <c r="M150" s="7">
        <v>0</v>
      </c>
      <c r="N150" s="1">
        <v>0</v>
      </c>
    </row>
    <row r="151" spans="1:14" x14ac:dyDescent="0.25">
      <c r="A151" s="7">
        <v>150</v>
      </c>
      <c r="B151" s="7" t="s">
        <v>60</v>
      </c>
      <c r="C151" s="107" t="s">
        <v>144</v>
      </c>
      <c r="D151" s="110">
        <v>4</v>
      </c>
      <c r="E151" s="115">
        <v>0</v>
      </c>
      <c r="F151" s="116">
        <v>2</v>
      </c>
      <c r="G151" s="121">
        <v>22</v>
      </c>
      <c r="H151" s="105">
        <v>0</v>
      </c>
      <c r="I151" s="121">
        <v>500000</v>
      </c>
      <c r="J151" s="115">
        <v>1</v>
      </c>
      <c r="K151" s="115">
        <v>0</v>
      </c>
      <c r="L151" s="7">
        <v>0</v>
      </c>
      <c r="M151" s="7">
        <v>0</v>
      </c>
      <c r="N151" s="1">
        <v>0</v>
      </c>
    </row>
    <row r="152" spans="1:14" x14ac:dyDescent="0.25">
      <c r="A152" s="7">
        <v>151</v>
      </c>
      <c r="B152" s="7" t="s">
        <v>150</v>
      </c>
      <c r="C152" s="107" t="s">
        <v>144</v>
      </c>
      <c r="D152" s="110">
        <v>4</v>
      </c>
      <c r="E152" s="110">
        <v>0</v>
      </c>
      <c r="F152" s="107">
        <v>2</v>
      </c>
      <c r="G152" s="120">
        <v>40</v>
      </c>
      <c r="H152" s="105">
        <v>0</v>
      </c>
      <c r="I152" s="120">
        <v>400000</v>
      </c>
      <c r="J152" s="110">
        <v>0</v>
      </c>
      <c r="K152" s="115">
        <v>0</v>
      </c>
      <c r="L152" s="7">
        <v>0</v>
      </c>
      <c r="M152" s="7">
        <v>0</v>
      </c>
      <c r="N152" s="1">
        <v>0</v>
      </c>
    </row>
    <row r="153" spans="1:14" ht="30" x14ac:dyDescent="0.25">
      <c r="A153" s="7">
        <v>152</v>
      </c>
      <c r="B153" s="108" t="s">
        <v>234</v>
      </c>
      <c r="C153" s="107" t="s">
        <v>144</v>
      </c>
      <c r="D153" s="110">
        <v>4</v>
      </c>
      <c r="E153" s="110">
        <v>0</v>
      </c>
      <c r="F153" s="107">
        <v>3</v>
      </c>
      <c r="G153" s="120">
        <v>57</v>
      </c>
      <c r="H153" s="105">
        <v>0</v>
      </c>
      <c r="I153" s="120">
        <v>700000</v>
      </c>
      <c r="J153" s="110">
        <v>0</v>
      </c>
      <c r="K153" s="115">
        <v>0</v>
      </c>
      <c r="L153" s="7">
        <v>0</v>
      </c>
      <c r="M153" s="7">
        <v>0</v>
      </c>
      <c r="N153" s="1">
        <v>0</v>
      </c>
    </row>
    <row r="154" spans="1:14" x14ac:dyDescent="0.25">
      <c r="A154" s="7">
        <v>153</v>
      </c>
      <c r="B154" s="7" t="s">
        <v>61</v>
      </c>
      <c r="C154" s="107" t="s">
        <v>145</v>
      </c>
      <c r="D154" s="110">
        <v>4</v>
      </c>
      <c r="E154" s="110">
        <v>1</v>
      </c>
      <c r="F154" s="107">
        <v>2</v>
      </c>
      <c r="G154" s="120">
        <v>10</v>
      </c>
      <c r="H154" s="105">
        <v>0</v>
      </c>
      <c r="I154" s="120">
        <v>0</v>
      </c>
      <c r="J154" s="110">
        <v>0</v>
      </c>
      <c r="K154" s="115">
        <v>0</v>
      </c>
      <c r="L154" s="7">
        <v>0</v>
      </c>
      <c r="M154" s="7">
        <v>0</v>
      </c>
      <c r="N154" s="1">
        <v>0</v>
      </c>
    </row>
    <row r="155" spans="1:14" ht="30" x14ac:dyDescent="0.25">
      <c r="A155" s="7">
        <v>154</v>
      </c>
      <c r="B155" s="7" t="s">
        <v>151</v>
      </c>
      <c r="C155" s="107" t="s">
        <v>144</v>
      </c>
      <c r="D155" s="110">
        <v>4</v>
      </c>
      <c r="E155" s="110">
        <v>0</v>
      </c>
      <c r="F155" s="107">
        <v>3</v>
      </c>
      <c r="G155" s="120">
        <v>33</v>
      </c>
      <c r="H155" s="105">
        <v>0</v>
      </c>
      <c r="I155" s="120">
        <v>500000</v>
      </c>
      <c r="J155" s="110">
        <v>0</v>
      </c>
      <c r="K155" s="115">
        <v>0</v>
      </c>
      <c r="L155" s="7">
        <v>0</v>
      </c>
      <c r="M155" s="7">
        <v>0</v>
      </c>
      <c r="N155" s="1">
        <v>0</v>
      </c>
    </row>
    <row r="156" spans="1:14" ht="30" x14ac:dyDescent="0.25">
      <c r="A156" s="7">
        <v>155</v>
      </c>
      <c r="B156" s="7" t="s">
        <v>62</v>
      </c>
      <c r="C156" s="107" t="s">
        <v>144</v>
      </c>
      <c r="D156" s="110">
        <v>4</v>
      </c>
      <c r="E156" s="110">
        <v>0</v>
      </c>
      <c r="F156" s="107">
        <v>2</v>
      </c>
      <c r="G156" s="120">
        <v>10</v>
      </c>
      <c r="H156" s="105">
        <v>0</v>
      </c>
      <c r="I156" s="120">
        <v>250000</v>
      </c>
      <c r="J156" s="110">
        <v>0</v>
      </c>
      <c r="K156" s="115">
        <v>0</v>
      </c>
      <c r="L156" s="7">
        <v>0</v>
      </c>
      <c r="M156" s="7">
        <v>0</v>
      </c>
      <c r="N156" s="1">
        <v>0</v>
      </c>
    </row>
    <row r="157" spans="1:14" ht="30" x14ac:dyDescent="0.25">
      <c r="A157" s="7">
        <v>156</v>
      </c>
      <c r="B157" s="108" t="s">
        <v>230</v>
      </c>
      <c r="C157" s="107" t="s">
        <v>144</v>
      </c>
      <c r="D157" s="110">
        <v>4</v>
      </c>
      <c r="E157" s="110">
        <v>0</v>
      </c>
      <c r="F157" s="107">
        <v>2</v>
      </c>
      <c r="G157" s="120">
        <v>18</v>
      </c>
      <c r="H157" s="105">
        <v>0</v>
      </c>
      <c r="I157" s="120">
        <v>400000</v>
      </c>
      <c r="J157" s="110">
        <v>0</v>
      </c>
      <c r="K157" s="115">
        <v>0</v>
      </c>
      <c r="L157" s="7">
        <v>0</v>
      </c>
      <c r="M157" s="7">
        <v>0</v>
      </c>
      <c r="N157" s="1">
        <v>0</v>
      </c>
    </row>
    <row r="158" spans="1:14" x14ac:dyDescent="0.25">
      <c r="A158" s="7">
        <v>157</v>
      </c>
      <c r="B158" s="108" t="s">
        <v>218</v>
      </c>
      <c r="C158" s="107" t="s">
        <v>145</v>
      </c>
      <c r="D158" s="110">
        <v>4</v>
      </c>
      <c r="E158" s="110">
        <v>1</v>
      </c>
      <c r="F158" s="107">
        <v>1</v>
      </c>
      <c r="G158" s="120">
        <v>10</v>
      </c>
      <c r="H158" s="105">
        <v>0</v>
      </c>
      <c r="I158" s="120">
        <v>0</v>
      </c>
      <c r="J158" s="110">
        <v>0</v>
      </c>
      <c r="K158" s="115">
        <v>0</v>
      </c>
      <c r="L158" s="7">
        <v>0</v>
      </c>
      <c r="M158" s="7">
        <v>0</v>
      </c>
      <c r="N158" s="1">
        <v>0</v>
      </c>
    </row>
    <row r="159" spans="1:14" x14ac:dyDescent="0.25">
      <c r="A159" s="7">
        <v>158</v>
      </c>
      <c r="B159" s="108" t="s">
        <v>233</v>
      </c>
      <c r="C159" s="107" t="s">
        <v>144</v>
      </c>
      <c r="D159" s="110">
        <v>4</v>
      </c>
      <c r="E159" s="110">
        <v>0</v>
      </c>
      <c r="F159" s="107">
        <v>2</v>
      </c>
      <c r="G159" s="120">
        <v>28</v>
      </c>
      <c r="H159" s="105">
        <v>0</v>
      </c>
      <c r="I159" s="120">
        <v>350000</v>
      </c>
      <c r="J159" s="110">
        <v>0</v>
      </c>
      <c r="K159" s="115">
        <v>0</v>
      </c>
      <c r="L159" s="7">
        <v>0</v>
      </c>
      <c r="M159" s="7">
        <v>0</v>
      </c>
      <c r="N159" s="1">
        <v>0</v>
      </c>
    </row>
    <row r="160" spans="1:14" x14ac:dyDescent="0.25">
      <c r="A160" s="7">
        <v>159</v>
      </c>
      <c r="B160" s="108" t="s">
        <v>220</v>
      </c>
      <c r="C160" s="107" t="s">
        <v>144</v>
      </c>
      <c r="D160" s="110">
        <v>4</v>
      </c>
      <c r="E160" s="110">
        <v>0</v>
      </c>
      <c r="F160" s="107">
        <v>2</v>
      </c>
      <c r="G160" s="120">
        <v>19</v>
      </c>
      <c r="H160" s="105">
        <v>0</v>
      </c>
      <c r="I160" s="120">
        <v>450000</v>
      </c>
      <c r="J160" s="110">
        <v>0</v>
      </c>
      <c r="K160" s="115">
        <v>0</v>
      </c>
      <c r="L160" s="7">
        <v>0</v>
      </c>
      <c r="M160" s="7">
        <v>0</v>
      </c>
      <c r="N160" s="1">
        <v>0</v>
      </c>
    </row>
    <row r="161" spans="1:14" ht="30" x14ac:dyDescent="0.25">
      <c r="A161" s="7">
        <v>160</v>
      </c>
      <c r="B161" s="7" t="s">
        <v>63</v>
      </c>
      <c r="C161" s="107" t="s">
        <v>145</v>
      </c>
      <c r="D161" s="110">
        <v>4</v>
      </c>
      <c r="E161" s="115">
        <v>1</v>
      </c>
      <c r="F161" s="116">
        <v>2</v>
      </c>
      <c r="G161" s="121">
        <v>47</v>
      </c>
      <c r="H161" s="105">
        <v>0</v>
      </c>
      <c r="I161" s="121">
        <v>0</v>
      </c>
      <c r="J161" s="110">
        <v>0</v>
      </c>
      <c r="K161" s="115">
        <v>0</v>
      </c>
      <c r="L161" s="7">
        <v>0</v>
      </c>
      <c r="M161" s="7">
        <v>0</v>
      </c>
      <c r="N161" s="1">
        <v>0</v>
      </c>
    </row>
    <row r="162" spans="1:14" ht="30" x14ac:dyDescent="0.25">
      <c r="A162" s="7">
        <v>161</v>
      </c>
      <c r="B162" s="108" t="s">
        <v>260</v>
      </c>
      <c r="C162" s="107" t="s">
        <v>144</v>
      </c>
      <c r="D162" s="110">
        <v>4</v>
      </c>
      <c r="E162" s="115">
        <v>0</v>
      </c>
      <c r="F162" s="116">
        <v>4</v>
      </c>
      <c r="G162" s="121">
        <v>109</v>
      </c>
      <c r="H162" s="105">
        <v>0</v>
      </c>
      <c r="I162" s="121">
        <v>500000</v>
      </c>
      <c r="J162" s="110">
        <v>0</v>
      </c>
      <c r="K162" s="115">
        <v>1</v>
      </c>
      <c r="L162" s="7">
        <v>0</v>
      </c>
      <c r="M162" s="7">
        <v>1</v>
      </c>
      <c r="N162" s="1">
        <v>0</v>
      </c>
    </row>
    <row r="163" spans="1:14" x14ac:dyDescent="0.25">
      <c r="A163" s="7">
        <v>162</v>
      </c>
      <c r="B163" s="7" t="s">
        <v>64</v>
      </c>
      <c r="C163" s="107" t="s">
        <v>144</v>
      </c>
      <c r="D163" s="110">
        <v>4</v>
      </c>
      <c r="E163" s="110">
        <v>0</v>
      </c>
      <c r="F163" s="107">
        <v>2</v>
      </c>
      <c r="G163" s="120">
        <v>7</v>
      </c>
      <c r="H163" s="105">
        <v>0</v>
      </c>
      <c r="I163" s="120">
        <v>400000</v>
      </c>
      <c r="J163" s="110">
        <v>0</v>
      </c>
      <c r="K163" s="115">
        <v>0</v>
      </c>
      <c r="L163" s="7">
        <v>0</v>
      </c>
      <c r="M163" s="7">
        <v>0</v>
      </c>
      <c r="N163" s="1">
        <v>0</v>
      </c>
    </row>
    <row r="164" spans="1:14" x14ac:dyDescent="0.25">
      <c r="A164" s="7">
        <v>163</v>
      </c>
      <c r="B164" s="7" t="s">
        <v>65</v>
      </c>
      <c r="C164" s="107" t="s">
        <v>144</v>
      </c>
      <c r="D164" s="110">
        <v>4</v>
      </c>
      <c r="E164" s="110">
        <v>1</v>
      </c>
      <c r="F164" s="107">
        <v>2</v>
      </c>
      <c r="G164" s="120">
        <v>23</v>
      </c>
      <c r="H164" s="105">
        <v>0</v>
      </c>
      <c r="I164" s="120">
        <v>0</v>
      </c>
      <c r="J164" s="110">
        <v>0</v>
      </c>
      <c r="K164" s="115">
        <v>0</v>
      </c>
      <c r="L164" s="7">
        <v>0</v>
      </c>
      <c r="M164" s="7">
        <v>0</v>
      </c>
      <c r="N164" s="1">
        <v>0</v>
      </c>
    </row>
    <row r="165" spans="1:14" x14ac:dyDescent="0.25">
      <c r="A165" s="7">
        <v>164</v>
      </c>
      <c r="B165" s="108" t="s">
        <v>65</v>
      </c>
      <c r="C165" s="107" t="s">
        <v>144</v>
      </c>
      <c r="D165" s="110">
        <v>4</v>
      </c>
      <c r="E165" s="110">
        <v>1</v>
      </c>
      <c r="F165" s="107">
        <v>2</v>
      </c>
      <c r="G165" s="120">
        <v>16</v>
      </c>
      <c r="H165" s="105">
        <v>0</v>
      </c>
      <c r="I165" s="120">
        <v>0</v>
      </c>
      <c r="J165" s="110">
        <v>0</v>
      </c>
      <c r="K165" s="115">
        <v>0</v>
      </c>
      <c r="L165" s="7">
        <v>0</v>
      </c>
      <c r="M165" s="7">
        <v>0</v>
      </c>
      <c r="N165" s="1">
        <v>0</v>
      </c>
    </row>
    <row r="166" spans="1:14" x14ac:dyDescent="0.25">
      <c r="A166" s="7">
        <v>165</v>
      </c>
      <c r="B166" s="7" t="s">
        <v>66</v>
      </c>
      <c r="C166" s="107" t="s">
        <v>144</v>
      </c>
      <c r="D166" s="110">
        <v>4</v>
      </c>
      <c r="E166" s="110">
        <v>0</v>
      </c>
      <c r="F166" s="107">
        <v>4</v>
      </c>
      <c r="G166" s="120">
        <v>80</v>
      </c>
      <c r="H166" s="105">
        <v>360000</v>
      </c>
      <c r="I166" s="120">
        <v>400000</v>
      </c>
      <c r="J166" s="110">
        <v>0</v>
      </c>
      <c r="K166" s="115">
        <v>0</v>
      </c>
      <c r="L166" s="7">
        <v>0</v>
      </c>
      <c r="M166" s="7">
        <v>0</v>
      </c>
      <c r="N166" s="1">
        <v>0</v>
      </c>
    </row>
    <row r="167" spans="1:14" ht="30" x14ac:dyDescent="0.25">
      <c r="A167" s="7">
        <v>166</v>
      </c>
      <c r="B167" s="7" t="s">
        <v>67</v>
      </c>
      <c r="C167" s="107" t="s">
        <v>144</v>
      </c>
      <c r="D167" s="110">
        <v>4</v>
      </c>
      <c r="E167" s="110">
        <v>0</v>
      </c>
      <c r="F167" s="107">
        <v>2</v>
      </c>
      <c r="G167" s="120">
        <v>45</v>
      </c>
      <c r="H167" s="105">
        <v>0</v>
      </c>
      <c r="I167" s="120">
        <v>750000</v>
      </c>
      <c r="J167" s="110">
        <v>0</v>
      </c>
      <c r="K167" s="115">
        <v>0</v>
      </c>
      <c r="L167" s="7">
        <v>0</v>
      </c>
      <c r="M167" s="7">
        <v>0</v>
      </c>
      <c r="N167" s="1">
        <v>0</v>
      </c>
    </row>
    <row r="168" spans="1:14" ht="30" x14ac:dyDescent="0.25">
      <c r="A168" s="7">
        <v>167</v>
      </c>
      <c r="B168" s="108" t="s">
        <v>217</v>
      </c>
      <c r="C168" s="107" t="s">
        <v>147</v>
      </c>
      <c r="D168" s="110">
        <v>4</v>
      </c>
      <c r="E168" s="110">
        <v>0</v>
      </c>
      <c r="F168" s="107">
        <v>12</v>
      </c>
      <c r="G168" s="120">
        <v>41</v>
      </c>
      <c r="H168" s="105">
        <v>0</v>
      </c>
      <c r="I168" s="120">
        <v>500000</v>
      </c>
      <c r="J168" s="110">
        <v>0</v>
      </c>
      <c r="K168" s="115">
        <v>0</v>
      </c>
      <c r="L168" s="7">
        <v>0</v>
      </c>
      <c r="M168" s="7">
        <v>0</v>
      </c>
      <c r="N168" s="1">
        <v>0</v>
      </c>
    </row>
    <row r="169" spans="1:14" ht="45" x14ac:dyDescent="0.25">
      <c r="A169" s="7">
        <v>168</v>
      </c>
      <c r="B169" s="108" t="s">
        <v>262</v>
      </c>
      <c r="C169" s="107" t="s">
        <v>295</v>
      </c>
      <c r="D169" s="110">
        <v>4</v>
      </c>
      <c r="E169" s="115">
        <v>1</v>
      </c>
      <c r="F169" s="116">
        <v>2</v>
      </c>
      <c r="G169" s="121">
        <v>16</v>
      </c>
      <c r="H169" s="105">
        <v>0</v>
      </c>
      <c r="I169" s="121">
        <v>0</v>
      </c>
      <c r="J169" s="110">
        <v>0</v>
      </c>
      <c r="K169" s="115">
        <v>0</v>
      </c>
      <c r="L169" s="7">
        <v>0</v>
      </c>
      <c r="M169" s="7">
        <v>0</v>
      </c>
      <c r="N169" s="1">
        <v>0</v>
      </c>
    </row>
    <row r="170" spans="1:14" ht="30" x14ac:dyDescent="0.25">
      <c r="A170" s="7">
        <v>169</v>
      </c>
      <c r="B170" s="7" t="s">
        <v>99</v>
      </c>
      <c r="C170" s="107" t="s">
        <v>144</v>
      </c>
      <c r="D170" s="110">
        <v>5</v>
      </c>
      <c r="E170" s="115">
        <v>0</v>
      </c>
      <c r="F170" s="116">
        <v>2</v>
      </c>
      <c r="G170" s="121">
        <v>44</v>
      </c>
      <c r="H170" s="105">
        <v>0</v>
      </c>
      <c r="I170" s="121">
        <v>300000</v>
      </c>
      <c r="J170" s="110">
        <v>0</v>
      </c>
      <c r="K170" s="115">
        <v>0</v>
      </c>
      <c r="L170" s="7">
        <v>0</v>
      </c>
      <c r="M170" s="7">
        <v>0</v>
      </c>
      <c r="N170" s="1">
        <v>0</v>
      </c>
    </row>
    <row r="171" spans="1:14" ht="30" x14ac:dyDescent="0.25">
      <c r="A171" s="7">
        <v>170</v>
      </c>
      <c r="B171" s="7" t="s">
        <v>101</v>
      </c>
      <c r="C171" s="107" t="s">
        <v>144</v>
      </c>
      <c r="D171" s="110">
        <v>5</v>
      </c>
      <c r="E171" s="115">
        <v>0</v>
      </c>
      <c r="F171" s="116">
        <v>2</v>
      </c>
      <c r="G171" s="121">
        <v>31</v>
      </c>
      <c r="H171" s="105">
        <v>0</v>
      </c>
      <c r="I171" s="121">
        <v>250000</v>
      </c>
      <c r="J171" s="110">
        <v>0</v>
      </c>
      <c r="K171" s="115">
        <v>0</v>
      </c>
      <c r="L171" s="7">
        <v>0</v>
      </c>
      <c r="M171" s="7">
        <v>0</v>
      </c>
      <c r="N171" s="1">
        <v>0</v>
      </c>
    </row>
    <row r="172" spans="1:14" ht="30" x14ac:dyDescent="0.25">
      <c r="A172" s="7">
        <v>171</v>
      </c>
      <c r="B172" s="7" t="s">
        <v>68</v>
      </c>
      <c r="C172" s="107" t="s">
        <v>144</v>
      </c>
      <c r="D172" s="110">
        <v>5</v>
      </c>
      <c r="E172" s="110">
        <v>0</v>
      </c>
      <c r="F172" s="107">
        <v>4</v>
      </c>
      <c r="G172" s="120">
        <v>66</v>
      </c>
      <c r="H172" s="105">
        <v>0</v>
      </c>
      <c r="I172" s="120">
        <v>550000</v>
      </c>
      <c r="J172" s="110">
        <v>0</v>
      </c>
      <c r="K172" s="115">
        <v>0</v>
      </c>
      <c r="L172" s="7">
        <v>0</v>
      </c>
      <c r="M172" s="7">
        <v>0</v>
      </c>
      <c r="N172" s="1">
        <v>0</v>
      </c>
    </row>
    <row r="173" spans="1:14" ht="30" x14ac:dyDescent="0.25">
      <c r="A173" s="7">
        <v>172</v>
      </c>
      <c r="B173" s="7" t="s">
        <v>100</v>
      </c>
      <c r="C173" s="107" t="s">
        <v>144</v>
      </c>
      <c r="D173" s="110">
        <v>5</v>
      </c>
      <c r="E173" s="115">
        <v>0</v>
      </c>
      <c r="F173" s="116">
        <v>2</v>
      </c>
      <c r="G173" s="121">
        <v>16</v>
      </c>
      <c r="H173" s="105">
        <v>0</v>
      </c>
      <c r="I173" s="121">
        <v>250000</v>
      </c>
      <c r="J173" s="110">
        <v>0</v>
      </c>
      <c r="K173" s="115">
        <v>0</v>
      </c>
      <c r="L173" s="7">
        <v>0</v>
      </c>
      <c r="M173" s="7">
        <v>0</v>
      </c>
      <c r="N173" s="1">
        <v>0</v>
      </c>
    </row>
    <row r="174" spans="1:14" x14ac:dyDescent="0.25">
      <c r="A174" s="7">
        <v>173</v>
      </c>
      <c r="B174" s="108" t="s">
        <v>252</v>
      </c>
      <c r="C174" s="107" t="s">
        <v>144</v>
      </c>
      <c r="D174" s="110">
        <v>5</v>
      </c>
      <c r="E174" s="110">
        <v>0</v>
      </c>
      <c r="F174" s="107">
        <v>3</v>
      </c>
      <c r="G174" s="120">
        <v>17</v>
      </c>
      <c r="H174" s="105">
        <v>0</v>
      </c>
      <c r="I174" s="120">
        <v>350000</v>
      </c>
      <c r="J174" s="110">
        <v>0</v>
      </c>
      <c r="K174" s="115">
        <v>0</v>
      </c>
      <c r="L174" s="7">
        <v>0</v>
      </c>
      <c r="M174" s="7">
        <v>0</v>
      </c>
      <c r="N174" s="1">
        <v>0</v>
      </c>
    </row>
    <row r="175" spans="1:14" ht="30" x14ac:dyDescent="0.25">
      <c r="A175" s="7">
        <v>174</v>
      </c>
      <c r="B175" s="108" t="s">
        <v>246</v>
      </c>
      <c r="C175" s="107" t="s">
        <v>144</v>
      </c>
      <c r="D175" s="110">
        <v>5</v>
      </c>
      <c r="E175" s="110">
        <v>0</v>
      </c>
      <c r="F175" s="107">
        <v>2</v>
      </c>
      <c r="G175" s="120">
        <v>23</v>
      </c>
      <c r="H175" s="105">
        <v>0</v>
      </c>
      <c r="I175" s="120">
        <v>300000</v>
      </c>
      <c r="J175" s="110">
        <v>0</v>
      </c>
      <c r="K175" s="115">
        <v>0</v>
      </c>
      <c r="L175" s="7">
        <v>0</v>
      </c>
      <c r="M175" s="7">
        <v>0</v>
      </c>
      <c r="N175" s="1">
        <v>0</v>
      </c>
    </row>
    <row r="176" spans="1:14" x14ac:dyDescent="0.25">
      <c r="A176" s="7">
        <v>175</v>
      </c>
      <c r="B176" s="108" t="s">
        <v>253</v>
      </c>
      <c r="C176" s="107" t="s">
        <v>145</v>
      </c>
      <c r="D176" s="110">
        <v>5</v>
      </c>
      <c r="E176" s="110">
        <v>1</v>
      </c>
      <c r="F176" s="107">
        <v>2</v>
      </c>
      <c r="G176" s="120">
        <v>20</v>
      </c>
      <c r="H176" s="105">
        <v>0</v>
      </c>
      <c r="I176" s="120">
        <v>0</v>
      </c>
      <c r="J176" s="110">
        <v>0</v>
      </c>
      <c r="K176" s="115">
        <v>0</v>
      </c>
      <c r="L176" s="7">
        <v>0</v>
      </c>
      <c r="M176" s="7">
        <v>0</v>
      </c>
      <c r="N176" s="1">
        <v>0</v>
      </c>
    </row>
    <row r="177" spans="1:14" ht="30" x14ac:dyDescent="0.25">
      <c r="A177" s="7">
        <v>176</v>
      </c>
      <c r="B177" s="108" t="s">
        <v>248</v>
      </c>
      <c r="C177" s="107" t="s">
        <v>147</v>
      </c>
      <c r="D177" s="110">
        <v>5</v>
      </c>
      <c r="E177" s="110">
        <v>0</v>
      </c>
      <c r="F177" s="107">
        <v>2</v>
      </c>
      <c r="G177" s="120">
        <v>3</v>
      </c>
      <c r="H177" s="105">
        <v>720000</v>
      </c>
      <c r="I177" s="120">
        <v>600000</v>
      </c>
      <c r="J177" s="110">
        <v>0</v>
      </c>
      <c r="K177" s="115">
        <v>0</v>
      </c>
      <c r="L177" s="7">
        <v>0</v>
      </c>
      <c r="M177" s="7">
        <v>0</v>
      </c>
      <c r="N177" s="1">
        <v>0</v>
      </c>
    </row>
    <row r="178" spans="1:14" ht="30" x14ac:dyDescent="0.25">
      <c r="A178" s="7">
        <v>177</v>
      </c>
      <c r="B178" s="7" t="s">
        <v>69</v>
      </c>
      <c r="C178" s="107" t="s">
        <v>144</v>
      </c>
      <c r="D178" s="110">
        <v>5</v>
      </c>
      <c r="E178" s="110">
        <v>0</v>
      </c>
      <c r="F178" s="107">
        <v>2</v>
      </c>
      <c r="G178" s="120">
        <v>15</v>
      </c>
      <c r="H178" s="105">
        <v>0</v>
      </c>
      <c r="I178" s="120">
        <v>500000</v>
      </c>
      <c r="J178" s="110">
        <v>0</v>
      </c>
      <c r="K178" s="115">
        <v>0</v>
      </c>
      <c r="L178" s="7">
        <v>0</v>
      </c>
      <c r="M178" s="7">
        <v>0</v>
      </c>
      <c r="N178" s="1">
        <v>0</v>
      </c>
    </row>
    <row r="179" spans="1:14" x14ac:dyDescent="0.25">
      <c r="A179" s="7">
        <v>178</v>
      </c>
      <c r="B179" s="7" t="s">
        <v>70</v>
      </c>
      <c r="C179" s="107" t="s">
        <v>144</v>
      </c>
      <c r="D179" s="110">
        <v>5</v>
      </c>
      <c r="E179" s="110">
        <v>0</v>
      </c>
      <c r="F179" s="107">
        <v>2</v>
      </c>
      <c r="G179" s="120">
        <v>15</v>
      </c>
      <c r="H179" s="105">
        <v>0</v>
      </c>
      <c r="I179" s="120">
        <v>750000</v>
      </c>
      <c r="J179" s="110">
        <v>1</v>
      </c>
      <c r="K179" s="115">
        <v>0</v>
      </c>
      <c r="L179" s="7">
        <v>0</v>
      </c>
      <c r="M179" s="7">
        <v>0</v>
      </c>
      <c r="N179" s="1">
        <v>0</v>
      </c>
    </row>
    <row r="180" spans="1:14" ht="30" x14ac:dyDescent="0.25">
      <c r="A180" s="7">
        <v>179</v>
      </c>
      <c r="B180" s="7" t="s">
        <v>71</v>
      </c>
      <c r="C180" s="107" t="s">
        <v>147</v>
      </c>
      <c r="D180" s="110">
        <v>5</v>
      </c>
      <c r="E180" s="110">
        <v>0</v>
      </c>
      <c r="F180" s="107">
        <v>4</v>
      </c>
      <c r="G180" s="120">
        <v>125</v>
      </c>
      <c r="H180" s="105">
        <v>0</v>
      </c>
      <c r="I180" s="120">
        <v>400000</v>
      </c>
      <c r="J180" s="110">
        <v>0</v>
      </c>
      <c r="K180" s="115">
        <v>0</v>
      </c>
      <c r="L180" s="7">
        <v>0</v>
      </c>
      <c r="M180" s="7">
        <v>0</v>
      </c>
      <c r="N180" s="1">
        <v>0</v>
      </c>
    </row>
    <row r="181" spans="1:14" x14ac:dyDescent="0.25">
      <c r="A181" s="7">
        <v>180</v>
      </c>
      <c r="B181" s="7" t="s">
        <v>72</v>
      </c>
      <c r="C181" s="107" t="s">
        <v>144</v>
      </c>
      <c r="D181" s="110">
        <v>5</v>
      </c>
      <c r="E181" s="110">
        <v>0</v>
      </c>
      <c r="F181" s="107">
        <v>3</v>
      </c>
      <c r="G181" s="120">
        <v>5</v>
      </c>
      <c r="H181" s="105">
        <v>0</v>
      </c>
      <c r="I181" s="120">
        <v>650000</v>
      </c>
      <c r="J181" s="110">
        <v>0</v>
      </c>
      <c r="K181" s="115">
        <v>0</v>
      </c>
      <c r="L181" s="7">
        <v>0</v>
      </c>
      <c r="M181" s="7">
        <v>0</v>
      </c>
      <c r="N181" s="1">
        <v>0</v>
      </c>
    </row>
    <row r="182" spans="1:14" ht="30" x14ac:dyDescent="0.25">
      <c r="A182" s="7">
        <v>181</v>
      </c>
      <c r="B182" s="108" t="s">
        <v>251</v>
      </c>
      <c r="C182" s="107" t="s">
        <v>147</v>
      </c>
      <c r="D182" s="110">
        <v>5</v>
      </c>
      <c r="E182" s="110">
        <v>0</v>
      </c>
      <c r="F182" s="107">
        <v>2</v>
      </c>
      <c r="G182" s="120">
        <v>155</v>
      </c>
      <c r="H182" s="105">
        <v>0</v>
      </c>
      <c r="I182" s="120">
        <v>500000</v>
      </c>
      <c r="J182" s="110">
        <v>0</v>
      </c>
      <c r="K182" s="115">
        <v>0</v>
      </c>
      <c r="L182" s="7">
        <v>0</v>
      </c>
      <c r="M182" s="7">
        <v>0</v>
      </c>
      <c r="N182" s="1">
        <v>0</v>
      </c>
    </row>
    <row r="183" spans="1:14" ht="30" x14ac:dyDescent="0.25">
      <c r="A183" s="7">
        <v>182</v>
      </c>
      <c r="B183" s="108" t="s">
        <v>241</v>
      </c>
      <c r="C183" s="107" t="s">
        <v>144</v>
      </c>
      <c r="D183" s="110">
        <v>5</v>
      </c>
      <c r="E183" s="110">
        <v>0</v>
      </c>
      <c r="F183" s="107">
        <v>2</v>
      </c>
      <c r="G183" s="120">
        <v>21</v>
      </c>
      <c r="H183" s="105">
        <v>0</v>
      </c>
      <c r="I183" s="120">
        <v>300000</v>
      </c>
      <c r="J183" s="110">
        <v>0</v>
      </c>
      <c r="K183" s="115">
        <v>0</v>
      </c>
      <c r="L183" s="7">
        <v>0</v>
      </c>
      <c r="M183" s="7">
        <v>0</v>
      </c>
      <c r="N183" s="1">
        <v>0</v>
      </c>
    </row>
    <row r="184" spans="1:14" ht="30" x14ac:dyDescent="0.25">
      <c r="A184" s="7">
        <v>183</v>
      </c>
      <c r="B184" s="7" t="s">
        <v>73</v>
      </c>
      <c r="C184" s="107" t="s">
        <v>144</v>
      </c>
      <c r="D184" s="110">
        <v>5</v>
      </c>
      <c r="E184" s="110">
        <v>0</v>
      </c>
      <c r="F184" s="107">
        <v>4</v>
      </c>
      <c r="G184" s="120">
        <v>297</v>
      </c>
      <c r="H184" s="105">
        <v>0</v>
      </c>
      <c r="I184" s="120">
        <v>400000</v>
      </c>
      <c r="J184" s="110">
        <v>0</v>
      </c>
      <c r="K184" s="115">
        <v>0</v>
      </c>
      <c r="L184" s="7">
        <v>0</v>
      </c>
      <c r="M184" s="7">
        <v>0</v>
      </c>
      <c r="N184" s="1">
        <v>0</v>
      </c>
    </row>
    <row r="185" spans="1:14" x14ac:dyDescent="0.25">
      <c r="A185" s="7">
        <v>184</v>
      </c>
      <c r="B185" s="7" t="s">
        <v>74</v>
      </c>
      <c r="C185" s="107" t="s">
        <v>144</v>
      </c>
      <c r="D185" s="110">
        <v>5</v>
      </c>
      <c r="E185" s="110">
        <v>0</v>
      </c>
      <c r="F185" s="107">
        <v>3</v>
      </c>
      <c r="G185" s="120">
        <v>58</v>
      </c>
      <c r="H185" s="105">
        <v>900000</v>
      </c>
      <c r="I185" s="120">
        <v>750000</v>
      </c>
      <c r="J185" s="110">
        <v>0</v>
      </c>
      <c r="K185" s="115">
        <v>0</v>
      </c>
      <c r="L185" s="7">
        <v>0</v>
      </c>
      <c r="M185" s="7">
        <v>0</v>
      </c>
      <c r="N185" s="1">
        <v>0</v>
      </c>
    </row>
    <row r="186" spans="1:14" ht="30" x14ac:dyDescent="0.25">
      <c r="A186" s="7">
        <v>185</v>
      </c>
      <c r="B186" s="7" t="s">
        <v>75</v>
      </c>
      <c r="C186" s="107" t="s">
        <v>144</v>
      </c>
      <c r="D186" s="110">
        <v>5</v>
      </c>
      <c r="E186" s="110">
        <v>0</v>
      </c>
      <c r="F186" s="107">
        <v>3</v>
      </c>
      <c r="G186" s="120">
        <v>437</v>
      </c>
      <c r="H186" s="105">
        <v>0</v>
      </c>
      <c r="I186" s="120">
        <v>500000</v>
      </c>
      <c r="J186" s="110">
        <v>0</v>
      </c>
      <c r="K186" s="115">
        <v>0</v>
      </c>
      <c r="L186" s="7">
        <v>0</v>
      </c>
      <c r="M186" s="7">
        <v>0</v>
      </c>
      <c r="N186" s="1">
        <v>0</v>
      </c>
    </row>
    <row r="187" spans="1:14" ht="30" x14ac:dyDescent="0.25">
      <c r="A187" s="7">
        <v>186</v>
      </c>
      <c r="B187" s="108" t="s">
        <v>242</v>
      </c>
      <c r="C187" s="107" t="s">
        <v>145</v>
      </c>
      <c r="D187" s="110">
        <v>5</v>
      </c>
      <c r="E187" s="110">
        <v>0</v>
      </c>
      <c r="F187" s="107">
        <v>4</v>
      </c>
      <c r="G187" s="120">
        <v>808</v>
      </c>
      <c r="H187" s="105">
        <v>0</v>
      </c>
      <c r="I187" s="120">
        <v>0</v>
      </c>
      <c r="J187" s="110">
        <v>1</v>
      </c>
      <c r="K187" s="115">
        <v>0</v>
      </c>
      <c r="L187" s="7">
        <v>0</v>
      </c>
      <c r="M187" s="7">
        <v>0</v>
      </c>
      <c r="N187" s="1">
        <v>0</v>
      </c>
    </row>
    <row r="188" spans="1:14" x14ac:dyDescent="0.25">
      <c r="A188" s="7">
        <v>187</v>
      </c>
      <c r="B188" s="7" t="s">
        <v>76</v>
      </c>
      <c r="C188" s="107" t="s">
        <v>144</v>
      </c>
      <c r="D188" s="110">
        <v>5</v>
      </c>
      <c r="E188" s="110">
        <v>0</v>
      </c>
      <c r="F188" s="107">
        <v>2</v>
      </c>
      <c r="G188" s="120">
        <v>14</v>
      </c>
      <c r="H188" s="105">
        <v>0</v>
      </c>
      <c r="I188" s="120">
        <v>400000</v>
      </c>
      <c r="J188" s="110">
        <v>0</v>
      </c>
      <c r="K188" s="115">
        <v>0</v>
      </c>
      <c r="L188" s="7">
        <v>0</v>
      </c>
      <c r="M188" s="7">
        <v>0</v>
      </c>
      <c r="N188" s="1">
        <v>0</v>
      </c>
    </row>
    <row r="189" spans="1:14" x14ac:dyDescent="0.25">
      <c r="A189" s="7">
        <v>188</v>
      </c>
      <c r="B189" s="7" t="s">
        <v>77</v>
      </c>
      <c r="C189" s="107" t="s">
        <v>144</v>
      </c>
      <c r="D189" s="110">
        <v>5</v>
      </c>
      <c r="E189" s="110">
        <v>1</v>
      </c>
      <c r="F189" s="107">
        <v>2</v>
      </c>
      <c r="G189" s="120">
        <v>18</v>
      </c>
      <c r="H189" s="105">
        <v>0</v>
      </c>
      <c r="I189" s="120">
        <v>0</v>
      </c>
      <c r="J189" s="110">
        <v>0</v>
      </c>
      <c r="K189" s="115">
        <v>0</v>
      </c>
      <c r="L189" s="7">
        <v>0</v>
      </c>
      <c r="M189" s="7">
        <v>0</v>
      </c>
      <c r="N189" s="1">
        <v>0</v>
      </c>
    </row>
    <row r="190" spans="1:14" x14ac:dyDescent="0.25">
      <c r="A190" s="7">
        <v>189</v>
      </c>
      <c r="B190" s="108" t="s">
        <v>240</v>
      </c>
      <c r="C190" s="107" t="s">
        <v>144</v>
      </c>
      <c r="D190" s="110">
        <v>5</v>
      </c>
      <c r="E190" s="110">
        <v>0</v>
      </c>
      <c r="F190" s="107">
        <v>4</v>
      </c>
      <c r="G190" s="120">
        <v>45</v>
      </c>
      <c r="H190" s="105">
        <v>0</v>
      </c>
      <c r="I190" s="120">
        <v>500000</v>
      </c>
      <c r="J190" s="110">
        <v>0</v>
      </c>
      <c r="K190" s="115">
        <v>0</v>
      </c>
      <c r="L190" s="7">
        <v>0</v>
      </c>
      <c r="M190" s="7">
        <v>0</v>
      </c>
      <c r="N190" s="1">
        <v>0</v>
      </c>
    </row>
    <row r="191" spans="1:14" x14ac:dyDescent="0.25">
      <c r="A191" s="7">
        <v>190</v>
      </c>
      <c r="B191" s="7" t="s">
        <v>78</v>
      </c>
      <c r="C191" s="107" t="s">
        <v>144</v>
      </c>
      <c r="D191" s="110">
        <v>5</v>
      </c>
      <c r="E191" s="115">
        <v>1</v>
      </c>
      <c r="F191" s="116">
        <v>2</v>
      </c>
      <c r="G191" s="121">
        <v>75</v>
      </c>
      <c r="H191" s="105">
        <v>0</v>
      </c>
      <c r="I191" s="121">
        <v>0</v>
      </c>
      <c r="J191" s="110">
        <v>0</v>
      </c>
      <c r="K191" s="115">
        <v>0</v>
      </c>
      <c r="L191" s="7">
        <v>0</v>
      </c>
      <c r="M191" s="7">
        <v>0</v>
      </c>
      <c r="N191" s="1">
        <v>0</v>
      </c>
    </row>
    <row r="192" spans="1:14" ht="30" x14ac:dyDescent="0.25">
      <c r="A192" s="7">
        <v>191</v>
      </c>
      <c r="B192" s="108" t="s">
        <v>258</v>
      </c>
      <c r="C192" s="107" t="s">
        <v>144</v>
      </c>
      <c r="D192" s="110">
        <v>5</v>
      </c>
      <c r="E192" s="110">
        <v>0</v>
      </c>
      <c r="F192" s="107">
        <v>6</v>
      </c>
      <c r="G192" s="120">
        <v>318</v>
      </c>
      <c r="H192" s="105">
        <v>0</v>
      </c>
      <c r="I192" s="120">
        <v>400000</v>
      </c>
      <c r="J192" s="110">
        <v>1</v>
      </c>
      <c r="K192" s="115">
        <v>0</v>
      </c>
      <c r="L192" s="7">
        <v>0</v>
      </c>
      <c r="M192" s="7">
        <v>0</v>
      </c>
      <c r="N192" s="1">
        <v>0</v>
      </c>
    </row>
    <row r="193" spans="1:14" ht="45" x14ac:dyDescent="0.25">
      <c r="A193" s="7">
        <v>192</v>
      </c>
      <c r="B193" s="108" t="s">
        <v>245</v>
      </c>
      <c r="C193" s="107" t="s">
        <v>294</v>
      </c>
      <c r="D193" s="110">
        <v>5</v>
      </c>
      <c r="E193" s="110">
        <v>0</v>
      </c>
      <c r="F193" s="107">
        <v>2</v>
      </c>
      <c r="G193" s="120">
        <v>46</v>
      </c>
      <c r="H193" s="105">
        <v>0</v>
      </c>
      <c r="I193" s="120">
        <v>500000</v>
      </c>
      <c r="J193" s="110">
        <v>0</v>
      </c>
      <c r="K193" s="115">
        <v>0</v>
      </c>
      <c r="L193" s="7">
        <v>0</v>
      </c>
      <c r="M193" s="7">
        <v>0</v>
      </c>
      <c r="N193" s="1">
        <v>0</v>
      </c>
    </row>
    <row r="194" spans="1:14" ht="30" x14ac:dyDescent="0.25">
      <c r="A194" s="7">
        <v>193</v>
      </c>
      <c r="B194" s="7" t="s">
        <v>79</v>
      </c>
      <c r="C194" s="107" t="s">
        <v>145</v>
      </c>
      <c r="D194" s="110">
        <v>5</v>
      </c>
      <c r="E194" s="110">
        <v>0</v>
      </c>
      <c r="F194" s="107">
        <v>2</v>
      </c>
      <c r="G194" s="120">
        <v>30</v>
      </c>
      <c r="H194" s="105">
        <v>0</v>
      </c>
      <c r="I194" s="120">
        <v>300000</v>
      </c>
      <c r="J194" s="110">
        <v>0</v>
      </c>
      <c r="K194" s="115">
        <v>0</v>
      </c>
      <c r="L194" s="7">
        <v>0</v>
      </c>
      <c r="M194" s="7">
        <v>0</v>
      </c>
      <c r="N194" s="1">
        <v>0</v>
      </c>
    </row>
    <row r="195" spans="1:14" x14ac:dyDescent="0.25">
      <c r="A195" s="7">
        <v>194</v>
      </c>
      <c r="B195" s="108" t="s">
        <v>256</v>
      </c>
      <c r="C195" s="107" t="s">
        <v>144</v>
      </c>
      <c r="D195" s="110">
        <v>5</v>
      </c>
      <c r="E195" s="110">
        <v>1</v>
      </c>
      <c r="F195" s="107">
        <v>2</v>
      </c>
      <c r="G195" s="120">
        <v>14</v>
      </c>
      <c r="H195" s="105">
        <v>0</v>
      </c>
      <c r="I195" s="120">
        <v>0</v>
      </c>
      <c r="J195" s="110">
        <v>0</v>
      </c>
      <c r="K195" s="115">
        <v>0</v>
      </c>
      <c r="L195" s="7">
        <v>0</v>
      </c>
      <c r="M195" s="7">
        <v>0</v>
      </c>
      <c r="N195" s="1">
        <v>0</v>
      </c>
    </row>
    <row r="196" spans="1:14" x14ac:dyDescent="0.25">
      <c r="A196" s="7">
        <v>195</v>
      </c>
      <c r="B196" s="108" t="s">
        <v>247</v>
      </c>
      <c r="C196" s="107" t="s">
        <v>146</v>
      </c>
      <c r="D196" s="110">
        <v>5</v>
      </c>
      <c r="E196" s="110">
        <v>0</v>
      </c>
      <c r="F196" s="107">
        <v>12</v>
      </c>
      <c r="G196" s="120">
        <v>325</v>
      </c>
      <c r="H196" s="105">
        <v>2133720</v>
      </c>
      <c r="I196" s="120">
        <v>2000000</v>
      </c>
      <c r="J196" s="110">
        <v>0</v>
      </c>
      <c r="K196" s="115">
        <v>0</v>
      </c>
      <c r="L196" s="7">
        <v>0</v>
      </c>
      <c r="M196" s="7">
        <v>0</v>
      </c>
      <c r="N196" s="1">
        <v>0</v>
      </c>
    </row>
    <row r="197" spans="1:14" ht="30" x14ac:dyDescent="0.25">
      <c r="A197" s="7">
        <v>196</v>
      </c>
      <c r="B197" s="7" t="s">
        <v>80</v>
      </c>
      <c r="C197" s="107" t="s">
        <v>144</v>
      </c>
      <c r="D197" s="110">
        <v>5</v>
      </c>
      <c r="E197" s="110">
        <v>0</v>
      </c>
      <c r="F197" s="107">
        <v>4</v>
      </c>
      <c r="G197" s="120">
        <v>120</v>
      </c>
      <c r="H197" s="105">
        <v>0</v>
      </c>
      <c r="I197" s="120">
        <v>500000</v>
      </c>
      <c r="J197" s="110">
        <v>0</v>
      </c>
      <c r="K197" s="115">
        <v>0</v>
      </c>
      <c r="L197" s="7">
        <v>0</v>
      </c>
      <c r="M197" s="7">
        <v>0</v>
      </c>
      <c r="N197" s="1">
        <v>0</v>
      </c>
    </row>
    <row r="198" spans="1:14" ht="30" x14ac:dyDescent="0.25">
      <c r="A198" s="7">
        <v>197</v>
      </c>
      <c r="B198" s="7" t="s">
        <v>81</v>
      </c>
      <c r="C198" s="107" t="s">
        <v>144</v>
      </c>
      <c r="D198" s="110">
        <v>5</v>
      </c>
      <c r="E198" s="110">
        <v>0</v>
      </c>
      <c r="F198" s="107">
        <v>2</v>
      </c>
      <c r="G198" s="120">
        <v>60</v>
      </c>
      <c r="H198" s="105">
        <v>0</v>
      </c>
      <c r="I198" s="120">
        <v>300000</v>
      </c>
      <c r="J198" s="110">
        <v>0</v>
      </c>
      <c r="K198" s="115">
        <v>0</v>
      </c>
      <c r="L198" s="7">
        <v>0</v>
      </c>
      <c r="M198" s="7">
        <v>0</v>
      </c>
      <c r="N198" s="1">
        <v>0</v>
      </c>
    </row>
    <row r="199" spans="1:14" x14ac:dyDescent="0.25">
      <c r="A199" s="7">
        <v>198</v>
      </c>
      <c r="B199" s="7" t="s">
        <v>82</v>
      </c>
      <c r="C199" s="107" t="s">
        <v>144</v>
      </c>
      <c r="D199" s="110">
        <v>5</v>
      </c>
      <c r="E199" s="110">
        <v>0</v>
      </c>
      <c r="F199" s="107">
        <v>2</v>
      </c>
      <c r="G199" s="120">
        <v>46</v>
      </c>
      <c r="H199" s="105">
        <v>0</v>
      </c>
      <c r="I199" s="120">
        <v>350000</v>
      </c>
      <c r="J199" s="110">
        <v>0</v>
      </c>
      <c r="K199" s="115">
        <v>0</v>
      </c>
      <c r="L199" s="7">
        <v>0</v>
      </c>
      <c r="M199" s="7">
        <v>0</v>
      </c>
      <c r="N199" s="1">
        <v>0</v>
      </c>
    </row>
    <row r="200" spans="1:14" x14ac:dyDescent="0.25">
      <c r="A200" s="7">
        <v>199</v>
      </c>
      <c r="B200" s="7" t="s">
        <v>83</v>
      </c>
      <c r="C200" s="107" t="s">
        <v>145</v>
      </c>
      <c r="D200" s="110">
        <v>5</v>
      </c>
      <c r="E200" s="115">
        <v>1</v>
      </c>
      <c r="F200" s="116">
        <v>2</v>
      </c>
      <c r="G200" s="121">
        <v>10</v>
      </c>
      <c r="H200" s="105">
        <v>0</v>
      </c>
      <c r="I200" s="121">
        <v>0</v>
      </c>
      <c r="J200" s="110">
        <v>0</v>
      </c>
      <c r="K200" s="115">
        <v>0</v>
      </c>
      <c r="L200" s="7">
        <v>0</v>
      </c>
      <c r="M200" s="7">
        <v>0</v>
      </c>
      <c r="N200" s="1">
        <v>0</v>
      </c>
    </row>
    <row r="201" spans="1:14" ht="30" x14ac:dyDescent="0.25">
      <c r="A201" s="7">
        <v>200</v>
      </c>
      <c r="B201" s="108" t="s">
        <v>257</v>
      </c>
      <c r="C201" s="107" t="s">
        <v>144</v>
      </c>
      <c r="D201" s="110">
        <v>5</v>
      </c>
      <c r="E201" s="110">
        <v>1</v>
      </c>
      <c r="F201" s="107">
        <v>2</v>
      </c>
      <c r="G201" s="120">
        <v>20</v>
      </c>
      <c r="H201" s="105">
        <v>0</v>
      </c>
      <c r="I201" s="120">
        <v>0</v>
      </c>
      <c r="J201" s="110">
        <v>0</v>
      </c>
      <c r="K201" s="115">
        <v>0</v>
      </c>
      <c r="L201" s="7">
        <v>0</v>
      </c>
      <c r="M201" s="7">
        <v>0</v>
      </c>
      <c r="N201" s="1">
        <v>0</v>
      </c>
    </row>
    <row r="202" spans="1:14" ht="30" x14ac:dyDescent="0.25">
      <c r="A202" s="7">
        <v>201</v>
      </c>
      <c r="B202" s="108" t="s">
        <v>254</v>
      </c>
      <c r="C202" s="107" t="s">
        <v>146</v>
      </c>
      <c r="D202" s="110">
        <v>5</v>
      </c>
      <c r="E202" s="110">
        <v>0</v>
      </c>
      <c r="F202" s="107">
        <v>2</v>
      </c>
      <c r="G202" s="120">
        <v>10</v>
      </c>
      <c r="H202" s="105">
        <v>1980000</v>
      </c>
      <c r="I202" s="120">
        <v>1000000</v>
      </c>
      <c r="J202" s="110">
        <v>0</v>
      </c>
      <c r="K202" s="115">
        <v>0</v>
      </c>
      <c r="L202" s="7">
        <v>0</v>
      </c>
      <c r="M202" s="7">
        <v>0</v>
      </c>
      <c r="N202" s="1">
        <v>0</v>
      </c>
    </row>
    <row r="203" spans="1:14" ht="30" x14ac:dyDescent="0.25">
      <c r="A203" s="7">
        <v>202</v>
      </c>
      <c r="B203" s="7" t="s">
        <v>84</v>
      </c>
      <c r="C203" s="107" t="s">
        <v>144</v>
      </c>
      <c r="D203" s="110">
        <v>5</v>
      </c>
      <c r="E203" s="110">
        <v>0</v>
      </c>
      <c r="F203" s="107">
        <v>4</v>
      </c>
      <c r="G203" s="120">
        <v>160</v>
      </c>
      <c r="H203" s="105">
        <v>0</v>
      </c>
      <c r="I203" s="120">
        <v>350000</v>
      </c>
      <c r="J203" s="110">
        <v>0</v>
      </c>
      <c r="K203" s="115">
        <v>0</v>
      </c>
      <c r="L203" s="7">
        <v>0</v>
      </c>
      <c r="M203" s="7">
        <v>0</v>
      </c>
      <c r="N203" s="1">
        <v>0</v>
      </c>
    </row>
    <row r="204" spans="1:14" ht="45" x14ac:dyDescent="0.25">
      <c r="A204" s="7">
        <v>203</v>
      </c>
      <c r="B204" s="108" t="s">
        <v>244</v>
      </c>
      <c r="C204" s="107" t="s">
        <v>144</v>
      </c>
      <c r="D204" s="110">
        <v>5</v>
      </c>
      <c r="E204" s="110">
        <v>1</v>
      </c>
      <c r="F204" s="107">
        <v>3</v>
      </c>
      <c r="G204" s="120">
        <v>75</v>
      </c>
      <c r="H204" s="105">
        <v>0</v>
      </c>
      <c r="I204" s="120">
        <v>0</v>
      </c>
      <c r="J204" s="110">
        <v>0</v>
      </c>
      <c r="K204" s="115">
        <v>0</v>
      </c>
      <c r="L204" s="7">
        <v>0</v>
      </c>
      <c r="M204" s="7">
        <v>0</v>
      </c>
      <c r="N204" s="1">
        <v>0</v>
      </c>
    </row>
    <row r="205" spans="1:14" x14ac:dyDescent="0.25">
      <c r="A205" s="7">
        <v>204</v>
      </c>
      <c r="B205" s="108" t="s">
        <v>250</v>
      </c>
      <c r="C205" s="107" t="s">
        <v>147</v>
      </c>
      <c r="D205" s="110">
        <v>5</v>
      </c>
      <c r="E205" s="110">
        <v>1</v>
      </c>
      <c r="F205" s="107">
        <v>2</v>
      </c>
      <c r="G205" s="120">
        <v>40</v>
      </c>
      <c r="H205" s="105">
        <v>0</v>
      </c>
      <c r="I205" s="120">
        <v>0</v>
      </c>
      <c r="J205" s="110">
        <v>0</v>
      </c>
      <c r="K205" s="115">
        <v>0</v>
      </c>
      <c r="L205" s="7">
        <v>0</v>
      </c>
      <c r="M205" s="7">
        <v>0</v>
      </c>
      <c r="N205" s="1">
        <v>0</v>
      </c>
    </row>
    <row r="206" spans="1:14" x14ac:dyDescent="0.25">
      <c r="A206" s="7">
        <v>205</v>
      </c>
      <c r="B206" s="108" t="s">
        <v>255</v>
      </c>
      <c r="C206" s="107" t="s">
        <v>144</v>
      </c>
      <c r="D206" s="110">
        <v>5</v>
      </c>
      <c r="E206" s="110">
        <v>0</v>
      </c>
      <c r="F206" s="107">
        <v>2</v>
      </c>
      <c r="G206" s="120">
        <v>28</v>
      </c>
      <c r="H206" s="105">
        <v>0</v>
      </c>
      <c r="I206" s="120">
        <v>500000</v>
      </c>
      <c r="J206" s="110">
        <v>0</v>
      </c>
      <c r="K206" s="115">
        <v>1</v>
      </c>
      <c r="L206" s="7">
        <v>0</v>
      </c>
      <c r="M206" s="7">
        <v>0</v>
      </c>
      <c r="N206" s="1">
        <v>0</v>
      </c>
    </row>
    <row r="207" spans="1:14" x14ac:dyDescent="0.25">
      <c r="A207" s="7">
        <v>206</v>
      </c>
      <c r="B207" s="108" t="s">
        <v>243</v>
      </c>
      <c r="C207" s="107" t="s">
        <v>146</v>
      </c>
      <c r="D207" s="110">
        <v>5</v>
      </c>
      <c r="E207" s="110">
        <v>0</v>
      </c>
      <c r="F207" s="107">
        <v>12</v>
      </c>
      <c r="G207" s="120">
        <v>200</v>
      </c>
      <c r="H207" s="105">
        <v>3186000</v>
      </c>
      <c r="I207" s="120">
        <v>3000000</v>
      </c>
      <c r="J207" s="110">
        <v>0</v>
      </c>
      <c r="K207" s="115">
        <v>0</v>
      </c>
      <c r="L207" s="7">
        <v>0</v>
      </c>
      <c r="M207" s="7">
        <v>0</v>
      </c>
      <c r="N207" s="1">
        <v>0</v>
      </c>
    </row>
    <row r="208" spans="1:14" x14ac:dyDescent="0.25">
      <c r="A208" s="7">
        <v>207</v>
      </c>
      <c r="B208" s="108" t="s">
        <v>249</v>
      </c>
      <c r="C208" s="107" t="s">
        <v>144</v>
      </c>
      <c r="D208" s="110">
        <v>5</v>
      </c>
      <c r="E208" s="110">
        <v>0</v>
      </c>
      <c r="F208" s="107">
        <v>2</v>
      </c>
      <c r="G208" s="120">
        <v>4</v>
      </c>
      <c r="H208" s="105">
        <v>0</v>
      </c>
      <c r="I208" s="120">
        <v>300000</v>
      </c>
      <c r="J208" s="110">
        <v>1</v>
      </c>
      <c r="K208" s="115">
        <v>1</v>
      </c>
      <c r="L208" s="7">
        <v>0</v>
      </c>
      <c r="M208" s="7">
        <v>0</v>
      </c>
      <c r="N208" s="1">
        <v>0</v>
      </c>
    </row>
    <row r="209" spans="1:14" x14ac:dyDescent="0.25">
      <c r="A209" s="7">
        <v>208</v>
      </c>
      <c r="B209" s="108" t="s">
        <v>239</v>
      </c>
      <c r="C209" s="107" t="s">
        <v>145</v>
      </c>
      <c r="D209" s="110">
        <v>6</v>
      </c>
      <c r="E209" s="115">
        <v>1</v>
      </c>
      <c r="F209" s="116">
        <v>2</v>
      </c>
      <c r="G209" s="121">
        <v>6</v>
      </c>
      <c r="H209" s="105">
        <v>0</v>
      </c>
      <c r="I209" s="121">
        <v>0</v>
      </c>
      <c r="J209" s="110">
        <v>0</v>
      </c>
      <c r="K209" s="115">
        <v>0</v>
      </c>
      <c r="L209" s="7">
        <v>0</v>
      </c>
      <c r="M209" s="7">
        <v>0</v>
      </c>
      <c r="N209" s="1">
        <v>0</v>
      </c>
    </row>
    <row r="210" spans="1:14" ht="30" x14ac:dyDescent="0.25">
      <c r="A210" s="7">
        <v>209</v>
      </c>
      <c r="B210" s="7" t="s">
        <v>85</v>
      </c>
      <c r="C210" s="107" t="s">
        <v>144</v>
      </c>
      <c r="D210" s="110">
        <v>6</v>
      </c>
      <c r="E210" s="110">
        <v>0</v>
      </c>
      <c r="F210" s="107">
        <v>2</v>
      </c>
      <c r="G210" s="120">
        <v>32</v>
      </c>
      <c r="H210" s="105">
        <v>0</v>
      </c>
      <c r="I210" s="120">
        <v>250000</v>
      </c>
      <c r="J210" s="110">
        <v>0</v>
      </c>
      <c r="K210" s="115">
        <v>0</v>
      </c>
      <c r="L210" s="7">
        <v>0</v>
      </c>
      <c r="M210" s="7">
        <v>0</v>
      </c>
      <c r="N210" s="1">
        <v>0</v>
      </c>
    </row>
    <row r="211" spans="1:14" ht="30" x14ac:dyDescent="0.25">
      <c r="A211" s="7">
        <v>210</v>
      </c>
      <c r="B211" s="108" t="s">
        <v>238</v>
      </c>
      <c r="C211" s="107" t="s">
        <v>145</v>
      </c>
      <c r="D211" s="110">
        <v>6</v>
      </c>
      <c r="E211" s="115">
        <v>1</v>
      </c>
      <c r="F211" s="116">
        <v>2</v>
      </c>
      <c r="G211" s="121">
        <v>12</v>
      </c>
      <c r="H211" s="105">
        <v>0</v>
      </c>
      <c r="I211" s="121">
        <v>0</v>
      </c>
      <c r="J211" s="110">
        <v>0</v>
      </c>
      <c r="K211" s="115">
        <v>0</v>
      </c>
      <c r="L211" s="7">
        <v>0</v>
      </c>
      <c r="M211" s="7">
        <v>0</v>
      </c>
      <c r="N211" s="1">
        <v>0</v>
      </c>
    </row>
    <row r="212" spans="1:14" ht="30" x14ac:dyDescent="0.25">
      <c r="A212" s="7">
        <v>211</v>
      </c>
      <c r="B212" s="7" t="s">
        <v>86</v>
      </c>
      <c r="C212" s="107" t="s">
        <v>147</v>
      </c>
      <c r="D212" s="110">
        <v>6</v>
      </c>
      <c r="E212" s="110">
        <v>0</v>
      </c>
      <c r="F212" s="107">
        <v>2</v>
      </c>
      <c r="G212" s="120">
        <v>247</v>
      </c>
      <c r="H212" s="105">
        <v>0</v>
      </c>
      <c r="I212" s="120">
        <v>500000</v>
      </c>
      <c r="J212" s="110">
        <v>0</v>
      </c>
      <c r="K212" s="115">
        <v>0</v>
      </c>
      <c r="L212" s="7">
        <v>0</v>
      </c>
      <c r="M212" s="7">
        <v>0</v>
      </c>
      <c r="N212" s="1">
        <v>0</v>
      </c>
    </row>
    <row r="213" spans="1:14" x14ac:dyDescent="0.25">
      <c r="A213" s="7">
        <v>212</v>
      </c>
      <c r="B213" s="7" t="s">
        <v>87</v>
      </c>
      <c r="C213" s="107" t="s">
        <v>144</v>
      </c>
      <c r="D213" s="110">
        <v>6</v>
      </c>
      <c r="E213" s="110">
        <v>0</v>
      </c>
      <c r="F213" s="107">
        <v>2</v>
      </c>
      <c r="G213" s="120">
        <v>5</v>
      </c>
      <c r="H213" s="105">
        <v>0</v>
      </c>
      <c r="I213" s="120">
        <v>350000</v>
      </c>
      <c r="J213" s="110">
        <v>0</v>
      </c>
      <c r="K213" s="115">
        <v>0</v>
      </c>
      <c r="L213" s="7">
        <v>0</v>
      </c>
      <c r="M213" s="7">
        <v>0</v>
      </c>
      <c r="N213" s="1">
        <v>0</v>
      </c>
    </row>
    <row r="214" spans="1:14" ht="30" x14ac:dyDescent="0.25">
      <c r="A214" s="7">
        <v>213</v>
      </c>
      <c r="B214" s="7" t="s">
        <v>88</v>
      </c>
      <c r="C214" s="107" t="s">
        <v>144</v>
      </c>
      <c r="D214" s="110">
        <v>6</v>
      </c>
      <c r="E214" s="110">
        <v>0</v>
      </c>
      <c r="F214" s="107">
        <v>2</v>
      </c>
      <c r="G214" s="120">
        <v>10</v>
      </c>
      <c r="H214" s="105">
        <v>0</v>
      </c>
      <c r="I214" s="120">
        <v>250000</v>
      </c>
      <c r="J214" s="110">
        <v>0</v>
      </c>
      <c r="K214" s="115">
        <v>0</v>
      </c>
      <c r="L214" s="7">
        <v>0</v>
      </c>
      <c r="M214" s="7">
        <v>0</v>
      </c>
      <c r="N214" s="1">
        <v>0</v>
      </c>
    </row>
    <row r="215" spans="1:14" ht="30" x14ac:dyDescent="0.25">
      <c r="A215" s="7">
        <v>214</v>
      </c>
      <c r="B215" s="7" t="s">
        <v>89</v>
      </c>
      <c r="C215" s="107" t="s">
        <v>144</v>
      </c>
      <c r="D215" s="110">
        <v>6</v>
      </c>
      <c r="E215" s="110">
        <v>0</v>
      </c>
      <c r="F215" s="107">
        <v>4</v>
      </c>
      <c r="G215" s="120">
        <v>39</v>
      </c>
      <c r="H215" s="105">
        <v>0</v>
      </c>
      <c r="I215" s="120">
        <v>100000</v>
      </c>
      <c r="J215" s="110">
        <v>0</v>
      </c>
      <c r="K215" s="115">
        <v>0</v>
      </c>
      <c r="L215" s="7">
        <v>0</v>
      </c>
      <c r="M215" s="7">
        <v>0</v>
      </c>
      <c r="N215" s="1">
        <v>0</v>
      </c>
    </row>
    <row r="216" spans="1:14" ht="30" x14ac:dyDescent="0.25">
      <c r="A216" s="7">
        <v>215</v>
      </c>
      <c r="B216" s="7" t="s">
        <v>90</v>
      </c>
      <c r="C216" s="107" t="s">
        <v>144</v>
      </c>
      <c r="D216" s="110">
        <v>6</v>
      </c>
      <c r="E216" s="115">
        <v>1</v>
      </c>
      <c r="F216" s="116">
        <v>2</v>
      </c>
      <c r="G216" s="121">
        <v>41</v>
      </c>
      <c r="H216" s="105">
        <v>0</v>
      </c>
      <c r="I216" s="121">
        <v>0</v>
      </c>
      <c r="J216" s="110">
        <v>0</v>
      </c>
      <c r="K216" s="115">
        <v>0</v>
      </c>
      <c r="L216" s="7">
        <v>0</v>
      </c>
      <c r="M216" s="7">
        <v>0</v>
      </c>
      <c r="N216" s="1">
        <v>0</v>
      </c>
    </row>
    <row r="217" spans="1:14" ht="30" x14ac:dyDescent="0.25">
      <c r="A217" s="7">
        <v>216</v>
      </c>
      <c r="B217" s="7" t="s">
        <v>102</v>
      </c>
      <c r="C217" s="107" t="s">
        <v>144</v>
      </c>
      <c r="D217" s="110">
        <v>6</v>
      </c>
      <c r="E217" s="110">
        <v>0</v>
      </c>
      <c r="F217" s="107">
        <v>4</v>
      </c>
      <c r="G217" s="120">
        <v>28</v>
      </c>
      <c r="H217" s="105">
        <v>0</v>
      </c>
      <c r="I217" s="120">
        <v>500000</v>
      </c>
      <c r="J217" s="110">
        <v>0</v>
      </c>
      <c r="K217" s="115">
        <v>0</v>
      </c>
      <c r="L217" s="7">
        <v>0</v>
      </c>
      <c r="M217" s="7">
        <v>0</v>
      </c>
      <c r="N217" s="1">
        <v>0</v>
      </c>
    </row>
    <row r="218" spans="1:14" ht="30" x14ac:dyDescent="0.25">
      <c r="A218" s="7">
        <v>217</v>
      </c>
      <c r="B218" s="7" t="s">
        <v>91</v>
      </c>
      <c r="C218" s="107" t="s">
        <v>144</v>
      </c>
      <c r="D218" s="110">
        <v>6</v>
      </c>
      <c r="E218" s="110">
        <v>1</v>
      </c>
      <c r="F218" s="107">
        <v>2</v>
      </c>
      <c r="G218" s="120">
        <v>20</v>
      </c>
      <c r="H218" s="105">
        <v>0</v>
      </c>
      <c r="I218" s="120">
        <v>0</v>
      </c>
      <c r="J218" s="110">
        <v>0</v>
      </c>
      <c r="K218" s="115">
        <v>0</v>
      </c>
      <c r="L218" s="7">
        <v>0</v>
      </c>
      <c r="M218" s="7">
        <v>0</v>
      </c>
      <c r="N218" s="1">
        <v>0</v>
      </c>
    </row>
    <row r="219" spans="1:14" x14ac:dyDescent="0.25">
      <c r="A219" s="7">
        <v>218</v>
      </c>
      <c r="B219" s="108" t="s">
        <v>237</v>
      </c>
      <c r="C219" s="107" t="s">
        <v>144</v>
      </c>
      <c r="D219" s="110">
        <v>6</v>
      </c>
      <c r="E219" s="115">
        <v>1</v>
      </c>
      <c r="F219" s="116">
        <v>2</v>
      </c>
      <c r="G219" s="121">
        <v>25</v>
      </c>
      <c r="H219" s="105">
        <v>0</v>
      </c>
      <c r="I219" s="121">
        <v>0</v>
      </c>
      <c r="J219" s="110">
        <v>0</v>
      </c>
      <c r="K219" s="115">
        <v>0</v>
      </c>
      <c r="L219" s="7">
        <v>0</v>
      </c>
      <c r="M219" s="7">
        <v>0</v>
      </c>
      <c r="N219" s="1">
        <v>0</v>
      </c>
    </row>
  </sheetData>
  <autoFilter ref="A1:N219" xr:uid="{F522163C-A516-4272-8854-2366545F6F06}"/>
  <hyperlinks>
    <hyperlink ref="B74" r:id="rId1" xr:uid="{E5F1C0A1-FCEE-4E00-A33D-92854DAC3C46}"/>
    <hyperlink ref="C65" r:id="rId2" display="https://sinta.kemdiktisaintek.go.id/affiliations/profile/399" xr:uid="{043BDD61-9394-440B-8D73-37CEFAF780B9}"/>
    <hyperlink ref="B81" r:id="rId3" display="https://sinta.kemdiktisaintek.go.id/journals/profile/2226" xr:uid="{311A9F9E-3ACA-475A-AAFB-C02C588B594C}"/>
    <hyperlink ref="B89" r:id="rId4" display="https://sinta.kemdiktisaintek.go.id/journals/profile/8023" xr:uid="{A2F8B2DE-02E6-45EA-9E54-B3B8E755131E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A6781-73B9-4C52-8443-6A09240F8FAD}">
  <dimension ref="A1:AB57"/>
  <sheetViews>
    <sheetView topLeftCell="A22" workbookViewId="0">
      <selection activeCell="U27" sqref="U27:V30"/>
    </sheetView>
  </sheetViews>
  <sheetFormatPr defaultRowHeight="15" x14ac:dyDescent="0.25"/>
  <cols>
    <col min="1" max="1" width="23.5703125" customWidth="1"/>
    <col min="2" max="7" width="5.7109375" customWidth="1"/>
    <col min="8" max="8" width="5.7109375" style="113" customWidth="1"/>
    <col min="9" max="10" width="5.7109375" customWidth="1"/>
    <col min="11" max="11" width="7.28515625" customWidth="1"/>
    <col min="12" max="12" width="5.7109375" customWidth="1"/>
    <col min="13" max="13" width="8" customWidth="1"/>
    <col min="14" max="14" width="5.7109375" customWidth="1"/>
    <col min="15" max="15" width="5.28515625" customWidth="1"/>
    <col min="16" max="16" width="4.7109375" customWidth="1"/>
    <col min="17" max="17" width="6" customWidth="1"/>
    <col min="18" max="18" width="5.7109375" customWidth="1"/>
    <col min="19" max="19" width="7.7109375" customWidth="1"/>
    <col min="20" max="20" width="5.7109375" customWidth="1"/>
    <col min="21" max="21" width="7.7109375" customWidth="1"/>
    <col min="22" max="22" width="7" customWidth="1"/>
    <col min="23" max="24" width="7.5703125" customWidth="1"/>
    <col min="25" max="25" width="7.7109375" customWidth="1"/>
  </cols>
  <sheetData>
    <row r="1" spans="1:28" x14ac:dyDescent="0.25">
      <c r="A1" s="325" t="s">
        <v>115</v>
      </c>
      <c r="B1" s="326" t="s">
        <v>111</v>
      </c>
      <c r="C1" s="326"/>
      <c r="D1" s="326" t="s">
        <v>112</v>
      </c>
      <c r="E1" s="326"/>
      <c r="F1" s="327" t="s">
        <v>114</v>
      </c>
      <c r="H1" s="321" t="s">
        <v>323</v>
      </c>
      <c r="I1" s="321" t="s">
        <v>272</v>
      </c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2" t="s">
        <v>325</v>
      </c>
      <c r="W1" s="323"/>
      <c r="X1" s="323"/>
      <c r="Y1" s="324"/>
    </row>
    <row r="2" spans="1:28" x14ac:dyDescent="0.25">
      <c r="A2" s="325"/>
      <c r="B2" s="76" t="s">
        <v>104</v>
      </c>
      <c r="C2" s="76" t="s">
        <v>113</v>
      </c>
      <c r="D2" s="76" t="s">
        <v>104</v>
      </c>
      <c r="E2" s="76" t="s">
        <v>113</v>
      </c>
      <c r="F2" s="327"/>
      <c r="H2" s="321"/>
      <c r="I2" s="321" t="s">
        <v>333</v>
      </c>
      <c r="J2" s="321"/>
      <c r="K2" s="321" t="s">
        <v>335</v>
      </c>
      <c r="L2" s="321"/>
      <c r="M2" s="319" t="s">
        <v>324</v>
      </c>
      <c r="N2" s="320"/>
      <c r="O2" s="449"/>
      <c r="P2" s="319" t="s">
        <v>334</v>
      </c>
      <c r="Q2" s="320"/>
      <c r="R2" s="321" t="s">
        <v>145</v>
      </c>
      <c r="S2" s="321"/>
      <c r="T2" s="321" t="s">
        <v>144</v>
      </c>
      <c r="U2" s="321"/>
      <c r="V2" s="317" t="s">
        <v>164</v>
      </c>
      <c r="W2" s="318"/>
      <c r="X2" s="317" t="s">
        <v>165</v>
      </c>
      <c r="Y2" s="318"/>
    </row>
    <row r="3" spans="1:28" ht="26.25" customHeight="1" x14ac:dyDescent="0.25">
      <c r="A3" s="3" t="s">
        <v>117</v>
      </c>
      <c r="B3" s="77">
        <f t="shared" ref="B3:B7" si="0">F3-D3</f>
        <v>32</v>
      </c>
      <c r="C3" s="78">
        <f t="shared" ref="C3:C6" si="1">B3/F3</f>
        <v>0.72727272727272729</v>
      </c>
      <c r="D3" s="128">
        <v>12</v>
      </c>
      <c r="E3" s="79">
        <f t="shared" ref="E3:E6" si="2">D3/F3</f>
        <v>0.27272727272727271</v>
      </c>
      <c r="F3" s="131">
        <v>44</v>
      </c>
      <c r="H3" s="321"/>
      <c r="I3" s="236" t="s">
        <v>164</v>
      </c>
      <c r="J3" s="236" t="s">
        <v>165</v>
      </c>
      <c r="K3" s="236" t="s">
        <v>164</v>
      </c>
      <c r="L3" s="236" t="s">
        <v>165</v>
      </c>
      <c r="M3" s="236" t="s">
        <v>164</v>
      </c>
      <c r="N3" s="236" t="s">
        <v>165</v>
      </c>
      <c r="O3" s="448"/>
      <c r="P3" s="236" t="s">
        <v>164</v>
      </c>
      <c r="Q3" s="236" t="s">
        <v>165</v>
      </c>
      <c r="R3" s="236" t="s">
        <v>164</v>
      </c>
      <c r="S3" s="236" t="s">
        <v>165</v>
      </c>
      <c r="T3" s="236" t="s">
        <v>164</v>
      </c>
      <c r="U3" s="236" t="s">
        <v>165</v>
      </c>
      <c r="V3" s="179" t="s">
        <v>104</v>
      </c>
      <c r="W3" s="179" t="s">
        <v>113</v>
      </c>
      <c r="X3" s="179" t="s">
        <v>104</v>
      </c>
      <c r="Y3" s="179" t="s">
        <v>113</v>
      </c>
    </row>
    <row r="4" spans="1:28" x14ac:dyDescent="0.25">
      <c r="A4" s="3" t="s">
        <v>119</v>
      </c>
      <c r="B4" s="77">
        <f t="shared" si="0"/>
        <v>37</v>
      </c>
      <c r="C4" s="78">
        <f t="shared" si="1"/>
        <v>0.68518518518518523</v>
      </c>
      <c r="D4" s="128">
        <v>17</v>
      </c>
      <c r="E4" s="79">
        <f t="shared" si="2"/>
        <v>0.31481481481481483</v>
      </c>
      <c r="F4" s="131">
        <v>54</v>
      </c>
      <c r="H4" s="237" t="s">
        <v>116</v>
      </c>
      <c r="I4" s="238">
        <v>0</v>
      </c>
      <c r="J4" s="238">
        <v>0</v>
      </c>
      <c r="K4" s="238">
        <v>0</v>
      </c>
      <c r="L4" s="238">
        <v>1</v>
      </c>
      <c r="M4" s="238">
        <v>4</v>
      </c>
      <c r="N4" s="238">
        <v>0</v>
      </c>
      <c r="O4" s="238"/>
      <c r="P4" s="238">
        <v>0</v>
      </c>
      <c r="Q4" s="238">
        <v>0</v>
      </c>
      <c r="R4" s="238">
        <v>3</v>
      </c>
      <c r="S4" s="238">
        <v>3</v>
      </c>
      <c r="T4" s="238">
        <v>4</v>
      </c>
      <c r="U4" s="238">
        <v>0</v>
      </c>
      <c r="V4" s="172">
        <f>T4+R4+M4+K4+I4+P4</f>
        <v>11</v>
      </c>
      <c r="W4" s="171">
        <f>V4/15</f>
        <v>0.73333333333333328</v>
      </c>
      <c r="X4" s="173">
        <f>U4+S4+L4+J4+Q4+N4</f>
        <v>4</v>
      </c>
      <c r="Y4" s="171">
        <f>X4/15</f>
        <v>0.26666666666666666</v>
      </c>
    </row>
    <row r="5" spans="1:28" x14ac:dyDescent="0.25">
      <c r="A5" s="3" t="s">
        <v>120</v>
      </c>
      <c r="B5" s="77">
        <f t="shared" si="0"/>
        <v>30</v>
      </c>
      <c r="C5" s="78">
        <f t="shared" si="1"/>
        <v>0.76923076923076927</v>
      </c>
      <c r="D5" s="128">
        <v>9</v>
      </c>
      <c r="E5" s="79">
        <f t="shared" si="2"/>
        <v>0.23076923076923078</v>
      </c>
      <c r="F5" s="131">
        <v>39</v>
      </c>
      <c r="H5" s="237" t="s">
        <v>117</v>
      </c>
      <c r="I5" s="238">
        <v>3</v>
      </c>
      <c r="J5" s="238">
        <v>1</v>
      </c>
      <c r="K5" s="238">
        <v>0</v>
      </c>
      <c r="L5" s="238">
        <v>1</v>
      </c>
      <c r="M5" s="238">
        <v>1</v>
      </c>
      <c r="N5" s="238">
        <v>0</v>
      </c>
      <c r="O5" s="238"/>
      <c r="P5" s="238">
        <v>0</v>
      </c>
      <c r="Q5" s="238">
        <v>0</v>
      </c>
      <c r="R5" s="238">
        <v>15</v>
      </c>
      <c r="S5" s="238">
        <v>8</v>
      </c>
      <c r="T5" s="238">
        <v>13</v>
      </c>
      <c r="U5" s="238">
        <v>2</v>
      </c>
      <c r="V5" s="172">
        <f t="shared" ref="V5:V9" si="3">T5+R5+M5+K5+I5+P5</f>
        <v>32</v>
      </c>
      <c r="W5" s="171">
        <f>V5/45</f>
        <v>0.71111111111111114</v>
      </c>
      <c r="X5" s="173">
        <f t="shared" ref="X5:X9" si="4">U5+S5+L5+J5+Q5+N5</f>
        <v>12</v>
      </c>
      <c r="Y5" s="171">
        <f>X5/45</f>
        <v>0.26666666666666666</v>
      </c>
    </row>
    <row r="6" spans="1:28" x14ac:dyDescent="0.25">
      <c r="A6" s="3" t="s">
        <v>121</v>
      </c>
      <c r="B6" s="77">
        <f t="shared" si="0"/>
        <v>6</v>
      </c>
      <c r="C6" s="78">
        <f t="shared" si="1"/>
        <v>0.54545454545454541</v>
      </c>
      <c r="D6" s="129">
        <v>5</v>
      </c>
      <c r="E6" s="79">
        <f t="shared" si="2"/>
        <v>0.45454545454545453</v>
      </c>
      <c r="F6" s="132">
        <v>11</v>
      </c>
      <c r="H6" s="237" t="s">
        <v>118</v>
      </c>
      <c r="I6" s="238">
        <v>1</v>
      </c>
      <c r="J6" s="238">
        <v>1</v>
      </c>
      <c r="K6" s="238">
        <v>2</v>
      </c>
      <c r="L6" s="238">
        <v>1</v>
      </c>
      <c r="M6" s="238">
        <v>0</v>
      </c>
      <c r="N6" s="238">
        <v>0</v>
      </c>
      <c r="O6" s="238"/>
      <c r="P6" s="238">
        <v>3</v>
      </c>
      <c r="Q6" s="238">
        <v>0</v>
      </c>
      <c r="R6" s="238">
        <v>14</v>
      </c>
      <c r="S6" s="238">
        <v>9</v>
      </c>
      <c r="T6" s="238">
        <v>19</v>
      </c>
      <c r="U6" s="238">
        <v>5</v>
      </c>
      <c r="V6" s="172">
        <f t="shared" si="3"/>
        <v>39</v>
      </c>
      <c r="W6" s="171">
        <f>V6/55</f>
        <v>0.70909090909090911</v>
      </c>
      <c r="X6" s="173">
        <f t="shared" si="4"/>
        <v>16</v>
      </c>
      <c r="Y6" s="171">
        <f>X6/55</f>
        <v>0.29090909090909089</v>
      </c>
    </row>
    <row r="7" spans="1:28" x14ac:dyDescent="0.25">
      <c r="A7" s="3" t="s">
        <v>114</v>
      </c>
      <c r="B7" s="77">
        <f t="shared" si="0"/>
        <v>105</v>
      </c>
      <c r="C7" s="80">
        <f>AVERAGE(C3:C6)</f>
        <v>0.6817858067858068</v>
      </c>
      <c r="D7" s="130">
        <f>SUM(D3:D6)</f>
        <v>43</v>
      </c>
      <c r="E7" s="80">
        <f>AVERAGE(E3:E6)</f>
        <v>0.31821419321419325</v>
      </c>
      <c r="F7" s="130">
        <f>SUM(F3:F6)</f>
        <v>148</v>
      </c>
      <c r="H7" s="237" t="s">
        <v>119</v>
      </c>
      <c r="I7" s="238">
        <v>4</v>
      </c>
      <c r="J7" s="238">
        <v>0</v>
      </c>
      <c r="K7" s="238">
        <v>0</v>
      </c>
      <c r="L7" s="238">
        <v>1</v>
      </c>
      <c r="M7" s="238">
        <v>0</v>
      </c>
      <c r="N7" s="238">
        <v>0</v>
      </c>
      <c r="O7" s="238"/>
      <c r="P7" s="238">
        <v>1</v>
      </c>
      <c r="Q7" s="238">
        <v>0</v>
      </c>
      <c r="R7" s="238">
        <v>4</v>
      </c>
      <c r="S7" s="238">
        <v>6</v>
      </c>
      <c r="T7" s="238">
        <v>28</v>
      </c>
      <c r="U7" s="238">
        <v>10</v>
      </c>
      <c r="V7" s="172">
        <f t="shared" si="3"/>
        <v>37</v>
      </c>
      <c r="W7" s="171">
        <f>V7/54</f>
        <v>0.68518518518518523</v>
      </c>
      <c r="X7" s="173">
        <f t="shared" si="4"/>
        <v>17</v>
      </c>
      <c r="Y7" s="171">
        <f>X7/54</f>
        <v>0.31481481481481483</v>
      </c>
    </row>
    <row r="8" spans="1:28" x14ac:dyDescent="0.25">
      <c r="H8" s="237" t="s">
        <v>120</v>
      </c>
      <c r="I8" s="238">
        <v>3</v>
      </c>
      <c r="J8" s="238">
        <v>1</v>
      </c>
      <c r="K8" s="238">
        <v>0</v>
      </c>
      <c r="L8" s="238">
        <v>0</v>
      </c>
      <c r="M8" s="238">
        <v>1</v>
      </c>
      <c r="N8" s="238">
        <v>0</v>
      </c>
      <c r="O8" s="238"/>
      <c r="P8" s="238">
        <v>3</v>
      </c>
      <c r="Q8" s="238">
        <v>0</v>
      </c>
      <c r="R8" s="238">
        <v>1</v>
      </c>
      <c r="S8" s="238">
        <v>2</v>
      </c>
      <c r="T8" s="238">
        <v>22</v>
      </c>
      <c r="U8" s="238">
        <v>5</v>
      </c>
      <c r="V8" s="172">
        <f t="shared" si="3"/>
        <v>30</v>
      </c>
      <c r="W8" s="171">
        <f>V8/39</f>
        <v>0.76923076923076927</v>
      </c>
      <c r="X8" s="173">
        <f t="shared" si="4"/>
        <v>8</v>
      </c>
      <c r="Y8" s="171">
        <f>X8/39</f>
        <v>0.20512820512820512</v>
      </c>
    </row>
    <row r="9" spans="1:28" x14ac:dyDescent="0.25">
      <c r="H9" s="237" t="s">
        <v>121</v>
      </c>
      <c r="I9" s="238">
        <v>1</v>
      </c>
      <c r="J9" s="238">
        <v>0</v>
      </c>
      <c r="K9" s="238">
        <v>0</v>
      </c>
      <c r="L9" s="238">
        <v>0</v>
      </c>
      <c r="M9" s="238">
        <v>0</v>
      </c>
      <c r="N9" s="238">
        <v>0</v>
      </c>
      <c r="O9" s="238"/>
      <c r="P9" s="238">
        <v>0</v>
      </c>
      <c r="Q9" s="238">
        <v>0</v>
      </c>
      <c r="R9" s="238">
        <v>0</v>
      </c>
      <c r="S9" s="238">
        <v>2</v>
      </c>
      <c r="T9" s="238">
        <v>5</v>
      </c>
      <c r="U9" s="238">
        <v>3</v>
      </c>
      <c r="V9" s="172">
        <f t="shared" si="3"/>
        <v>6</v>
      </c>
      <c r="W9" s="171">
        <f>V9/11</f>
        <v>0.54545454545454541</v>
      </c>
      <c r="X9" s="173">
        <f t="shared" si="4"/>
        <v>5</v>
      </c>
      <c r="Y9" s="171">
        <f>X9/11</f>
        <v>0.45454545454545453</v>
      </c>
    </row>
    <row r="10" spans="1:28" x14ac:dyDescent="0.25">
      <c r="H10" s="239" t="s">
        <v>332</v>
      </c>
      <c r="I10" s="240">
        <f>SUM(I4:I9)</f>
        <v>12</v>
      </c>
      <c r="J10" s="240">
        <f t="shared" ref="J10:U10" si="5">SUM(J4:J9)</f>
        <v>3</v>
      </c>
      <c r="K10" s="240">
        <f t="shared" si="5"/>
        <v>2</v>
      </c>
      <c r="L10" s="240">
        <f t="shared" si="5"/>
        <v>4</v>
      </c>
      <c r="M10" s="240">
        <f t="shared" si="5"/>
        <v>6</v>
      </c>
      <c r="N10" s="240">
        <f t="shared" si="5"/>
        <v>0</v>
      </c>
      <c r="O10" s="240"/>
      <c r="P10" s="240">
        <f t="shared" si="5"/>
        <v>7</v>
      </c>
      <c r="Q10" s="240">
        <f t="shared" si="5"/>
        <v>0</v>
      </c>
      <c r="R10" s="240">
        <f>SUM(R4:R9)</f>
        <v>37</v>
      </c>
      <c r="S10" s="240">
        <f>SUM(S4:S9)</f>
        <v>30</v>
      </c>
      <c r="T10" s="240">
        <f t="shared" si="5"/>
        <v>91</v>
      </c>
      <c r="U10" s="240">
        <f t="shared" si="5"/>
        <v>25</v>
      </c>
      <c r="V10" s="177">
        <f>SUM(V4:V9)</f>
        <v>155</v>
      </c>
      <c r="W10" s="178">
        <f>V10/V11</f>
        <v>0.7142857142857143</v>
      </c>
      <c r="X10" s="177">
        <f>SUM(X4:X9)</f>
        <v>62</v>
      </c>
      <c r="Y10" s="178">
        <f>X10/V11</f>
        <v>0.2857142857142857</v>
      </c>
    </row>
    <row r="11" spans="1:28" x14ac:dyDescent="0.25">
      <c r="H11" s="241" t="s">
        <v>114</v>
      </c>
      <c r="I11" s="313">
        <f>I10+J10</f>
        <v>15</v>
      </c>
      <c r="J11" s="313"/>
      <c r="K11" s="313">
        <f>K10+L10</f>
        <v>6</v>
      </c>
      <c r="L11" s="313"/>
      <c r="M11" s="313">
        <f>M10+N10</f>
        <v>6</v>
      </c>
      <c r="N11" s="313"/>
      <c r="O11" s="310"/>
      <c r="P11" s="313">
        <f>P10+Q10</f>
        <v>7</v>
      </c>
      <c r="Q11" s="313"/>
      <c r="R11" s="313">
        <f>R10+S10</f>
        <v>67</v>
      </c>
      <c r="S11" s="313"/>
      <c r="T11" s="313">
        <f>T10+U10</f>
        <v>116</v>
      </c>
      <c r="U11" s="313"/>
      <c r="V11" s="411">
        <f>SUM(I11:U11)</f>
        <v>217</v>
      </c>
      <c r="W11" s="174"/>
      <c r="X11" s="174"/>
      <c r="Y11" s="174"/>
      <c r="AA11">
        <f>31+4</f>
        <v>35</v>
      </c>
      <c r="AB11" s="170">
        <f>U10+Q10+N10+J10</f>
        <v>28</v>
      </c>
    </row>
    <row r="12" spans="1:28" x14ac:dyDescent="0.25">
      <c r="J12" s="66">
        <f>I11/217</f>
        <v>6.9124423963133647E-2</v>
      </c>
      <c r="L12" s="66">
        <f>K11/217</f>
        <v>2.7649769585253458E-2</v>
      </c>
      <c r="N12" s="66">
        <f>M11/217</f>
        <v>2.7649769585253458E-2</v>
      </c>
      <c r="O12" s="66"/>
      <c r="Q12" s="66">
        <f>P11/217</f>
        <v>3.2258064516129031E-2</v>
      </c>
      <c r="S12" s="66">
        <f>R11/217</f>
        <v>0.30875576036866359</v>
      </c>
      <c r="U12" s="66">
        <f>T11/217</f>
        <v>0.53456221198156684</v>
      </c>
      <c r="AA12">
        <v>74</v>
      </c>
      <c r="AB12">
        <f>116+7+6+15</f>
        <v>144</v>
      </c>
    </row>
    <row r="13" spans="1:28" x14ac:dyDescent="0.25">
      <c r="J13" s="316" t="s">
        <v>323</v>
      </c>
      <c r="K13" s="314" t="s">
        <v>325</v>
      </c>
      <c r="L13" s="314"/>
      <c r="M13" s="314"/>
      <c r="N13" s="314"/>
      <c r="O13" s="450"/>
      <c r="AA13" s="66">
        <f>AA11/AA12</f>
        <v>0.47297297297297297</v>
      </c>
      <c r="AB13" s="66">
        <f>AB11/AB12</f>
        <v>0.19444444444444445</v>
      </c>
    </row>
    <row r="14" spans="1:28" x14ac:dyDescent="0.25">
      <c r="J14" s="316"/>
      <c r="K14" s="315" t="s">
        <v>164</v>
      </c>
      <c r="L14" s="315"/>
      <c r="M14" s="315" t="s">
        <v>165</v>
      </c>
      <c r="N14" s="315"/>
      <c r="O14" s="451"/>
    </row>
    <row r="15" spans="1:28" x14ac:dyDescent="0.25">
      <c r="J15" s="316"/>
      <c r="K15" s="179" t="s">
        <v>104</v>
      </c>
      <c r="L15" s="179" t="s">
        <v>113</v>
      </c>
      <c r="M15" s="179" t="s">
        <v>104</v>
      </c>
      <c r="N15" s="179" t="s">
        <v>113</v>
      </c>
      <c r="O15" s="450"/>
    </row>
    <row r="16" spans="1:28" x14ac:dyDescent="0.25">
      <c r="J16" s="175" t="s">
        <v>116</v>
      </c>
      <c r="K16" s="1">
        <v>11</v>
      </c>
      <c r="L16" s="195">
        <v>0.73333333333333328</v>
      </c>
      <c r="M16" s="1">
        <v>4</v>
      </c>
      <c r="N16" s="195">
        <v>0.26666666666666666</v>
      </c>
      <c r="O16" s="452"/>
      <c r="P16">
        <f>M16+K16</f>
        <v>15</v>
      </c>
      <c r="Q16" s="66">
        <f>P16/$P$22</f>
        <v>6.8807339449541288E-2</v>
      </c>
    </row>
    <row r="17" spans="1:22" x14ac:dyDescent="0.25">
      <c r="J17" s="175" t="s">
        <v>117</v>
      </c>
      <c r="K17" s="1">
        <v>32</v>
      </c>
      <c r="L17" s="195">
        <v>0.71111111111111114</v>
      </c>
      <c r="M17" s="1">
        <v>12</v>
      </c>
      <c r="N17" s="195">
        <v>0.26666666666666666</v>
      </c>
      <c r="O17" s="452"/>
      <c r="P17">
        <f t="shared" ref="P17:P21" si="6">M17+K17</f>
        <v>44</v>
      </c>
      <c r="Q17" s="66">
        <f t="shared" ref="Q17:Q21" si="7">P17/$P$22</f>
        <v>0.20183486238532111</v>
      </c>
    </row>
    <row r="18" spans="1:22" x14ac:dyDescent="0.25">
      <c r="J18" s="175" t="s">
        <v>118</v>
      </c>
      <c r="K18" s="1">
        <v>39</v>
      </c>
      <c r="L18" s="195">
        <v>0.70909090909090911</v>
      </c>
      <c r="M18" s="1">
        <v>16</v>
      </c>
      <c r="N18" s="195">
        <v>0.29090909090909089</v>
      </c>
      <c r="O18" s="452"/>
      <c r="P18">
        <f t="shared" si="6"/>
        <v>55</v>
      </c>
      <c r="Q18" s="66">
        <f t="shared" si="7"/>
        <v>0.25229357798165136</v>
      </c>
    </row>
    <row r="19" spans="1:22" x14ac:dyDescent="0.25">
      <c r="J19" s="175" t="s">
        <v>119</v>
      </c>
      <c r="K19" s="1">
        <v>37</v>
      </c>
      <c r="L19" s="195">
        <v>0.68518518518518523</v>
      </c>
      <c r="M19" s="1">
        <v>17</v>
      </c>
      <c r="N19" s="195">
        <v>0.31481481481481483</v>
      </c>
      <c r="O19" s="452"/>
      <c r="P19">
        <f t="shared" si="6"/>
        <v>54</v>
      </c>
      <c r="Q19" s="66">
        <f t="shared" si="7"/>
        <v>0.24770642201834864</v>
      </c>
    </row>
    <row r="20" spans="1:22" x14ac:dyDescent="0.25">
      <c r="J20" s="175" t="s">
        <v>120</v>
      </c>
      <c r="K20" s="1">
        <v>30</v>
      </c>
      <c r="L20" s="195">
        <v>0.76923076923076927</v>
      </c>
      <c r="M20" s="1">
        <v>9</v>
      </c>
      <c r="N20" s="195">
        <v>0.23076923076923078</v>
      </c>
      <c r="O20" s="452"/>
      <c r="P20">
        <f t="shared" si="6"/>
        <v>39</v>
      </c>
      <c r="Q20" s="66">
        <f t="shared" si="7"/>
        <v>0.17889908256880735</v>
      </c>
    </row>
    <row r="21" spans="1:22" x14ac:dyDescent="0.25">
      <c r="J21" s="175" t="s">
        <v>121</v>
      </c>
      <c r="K21" s="1">
        <v>6</v>
      </c>
      <c r="L21" s="195">
        <v>0.54545454545454541</v>
      </c>
      <c r="M21" s="1">
        <v>5</v>
      </c>
      <c r="N21" s="195">
        <v>0.45454545454545453</v>
      </c>
      <c r="O21" s="452"/>
      <c r="P21">
        <f t="shared" si="6"/>
        <v>11</v>
      </c>
      <c r="Q21" s="66">
        <f t="shared" si="7"/>
        <v>5.0458715596330278E-2</v>
      </c>
    </row>
    <row r="22" spans="1:22" x14ac:dyDescent="0.25">
      <c r="J22" s="176" t="s">
        <v>114</v>
      </c>
      <c r="K22" s="1">
        <v>155</v>
      </c>
      <c r="L22" s="195">
        <v>0.69223430890097559</v>
      </c>
      <c r="M22" s="1">
        <v>63</v>
      </c>
      <c r="N22" s="195">
        <v>0.30406198739532075</v>
      </c>
      <c r="O22" s="452"/>
      <c r="P22">
        <f>SUM(P16:P21)</f>
        <v>218</v>
      </c>
    </row>
    <row r="26" spans="1:22" x14ac:dyDescent="0.25">
      <c r="A26" s="465" t="s">
        <v>323</v>
      </c>
      <c r="B26" s="466" t="s">
        <v>356</v>
      </c>
      <c r="C26" s="466"/>
      <c r="D26" s="466" t="s">
        <v>335</v>
      </c>
      <c r="E26" s="466"/>
      <c r="F26" s="466" t="s">
        <v>145</v>
      </c>
      <c r="G26" s="466"/>
      <c r="H26" s="467" t="s">
        <v>144</v>
      </c>
      <c r="I26" s="467"/>
      <c r="J26" s="482" t="s">
        <v>164</v>
      </c>
      <c r="K26" s="482"/>
      <c r="L26" s="482" t="s">
        <v>165</v>
      </c>
      <c r="M26" s="482"/>
      <c r="N26" s="468" t="s">
        <v>114</v>
      </c>
    </row>
    <row r="27" spans="1:22" x14ac:dyDescent="0.25">
      <c r="A27" s="465"/>
      <c r="B27" s="481" t="s">
        <v>111</v>
      </c>
      <c r="C27" s="481" t="s">
        <v>355</v>
      </c>
      <c r="D27" s="481" t="s">
        <v>111</v>
      </c>
      <c r="E27" s="481" t="s">
        <v>355</v>
      </c>
      <c r="F27" s="481" t="s">
        <v>111</v>
      </c>
      <c r="G27" s="481" t="s">
        <v>355</v>
      </c>
      <c r="H27" s="481" t="s">
        <v>111</v>
      </c>
      <c r="I27" s="481" t="s">
        <v>355</v>
      </c>
      <c r="J27" s="469" t="s">
        <v>104</v>
      </c>
      <c r="K27" s="469" t="s">
        <v>113</v>
      </c>
      <c r="L27" s="469" t="s">
        <v>104</v>
      </c>
      <c r="M27" s="469" t="s">
        <v>113</v>
      </c>
      <c r="N27" s="468"/>
      <c r="V27" s="170">
        <f>B34+H34</f>
        <v>116</v>
      </c>
    </row>
    <row r="28" spans="1:22" x14ac:dyDescent="0.25">
      <c r="A28" s="470" t="s">
        <v>116</v>
      </c>
      <c r="B28" s="471">
        <v>4</v>
      </c>
      <c r="C28" s="471">
        <v>0</v>
      </c>
      <c r="D28" s="471">
        <v>0</v>
      </c>
      <c r="E28" s="471">
        <v>1</v>
      </c>
      <c r="F28" s="471">
        <v>3</v>
      </c>
      <c r="G28" s="471">
        <v>3</v>
      </c>
      <c r="H28" s="471">
        <v>4</v>
      </c>
      <c r="I28" s="471">
        <v>0</v>
      </c>
      <c r="J28" s="471">
        <f>H28+F28+B28+D28</f>
        <v>11</v>
      </c>
      <c r="K28" s="472">
        <f>J28/N28</f>
        <v>0.73333333333333328</v>
      </c>
      <c r="L28" s="473">
        <f>I28+G28+E28+C28</f>
        <v>4</v>
      </c>
      <c r="M28" s="472">
        <f>L28/N28</f>
        <v>0.26666666666666666</v>
      </c>
      <c r="N28" s="474">
        <f>J28+L28</f>
        <v>15</v>
      </c>
      <c r="U28" s="66">
        <f>(B34+H34)/(B34+C34+H34+I34)</f>
        <v>0.80555555555555558</v>
      </c>
      <c r="V28" s="170">
        <f>B34+C34+H34+I34</f>
        <v>144</v>
      </c>
    </row>
    <row r="29" spans="1:22" x14ac:dyDescent="0.25">
      <c r="A29" s="470" t="s">
        <v>117</v>
      </c>
      <c r="B29" s="471">
        <v>4</v>
      </c>
      <c r="C29" s="471">
        <v>1</v>
      </c>
      <c r="D29" s="471">
        <v>0</v>
      </c>
      <c r="E29" s="471">
        <v>1</v>
      </c>
      <c r="F29" s="471">
        <v>15</v>
      </c>
      <c r="G29" s="471">
        <v>8</v>
      </c>
      <c r="H29" s="471">
        <v>13</v>
      </c>
      <c r="I29" s="471">
        <v>2</v>
      </c>
      <c r="J29" s="471">
        <f t="shared" ref="J29:J34" si="8">H29+F29+B29+D29</f>
        <v>32</v>
      </c>
      <c r="K29" s="472">
        <f t="shared" ref="K29:K34" si="9">J29/N29</f>
        <v>0.72727272727272729</v>
      </c>
      <c r="L29" s="473">
        <f t="shared" ref="L29:L34" si="10">I29+G29+E29+C29</f>
        <v>12</v>
      </c>
      <c r="M29" s="472">
        <f t="shared" ref="M29:M34" si="11">L29/N29</f>
        <v>0.27272727272727271</v>
      </c>
      <c r="N29" s="474">
        <f t="shared" ref="N29:N33" si="12">J29+L29</f>
        <v>44</v>
      </c>
      <c r="V29" s="170">
        <f>D34+F34</f>
        <v>39</v>
      </c>
    </row>
    <row r="30" spans="1:22" x14ac:dyDescent="0.25">
      <c r="A30" s="470" t="s">
        <v>118</v>
      </c>
      <c r="B30" s="471">
        <v>4</v>
      </c>
      <c r="C30" s="471">
        <v>1</v>
      </c>
      <c r="D30" s="471">
        <v>2</v>
      </c>
      <c r="E30" s="471">
        <v>1</v>
      </c>
      <c r="F30" s="471">
        <v>14</v>
      </c>
      <c r="G30" s="471">
        <v>9</v>
      </c>
      <c r="H30" s="471">
        <v>19</v>
      </c>
      <c r="I30" s="471">
        <v>5</v>
      </c>
      <c r="J30" s="471">
        <f t="shared" si="8"/>
        <v>39</v>
      </c>
      <c r="K30" s="472">
        <f t="shared" si="9"/>
        <v>0.70909090909090911</v>
      </c>
      <c r="L30" s="473">
        <f t="shared" si="10"/>
        <v>16</v>
      </c>
      <c r="M30" s="472">
        <f t="shared" si="11"/>
        <v>0.29090909090909089</v>
      </c>
      <c r="N30" s="474">
        <f t="shared" si="12"/>
        <v>55</v>
      </c>
      <c r="U30" s="66">
        <f>(D34+F34)/SUM(D34:G34)</f>
        <v>0.53424657534246578</v>
      </c>
      <c r="V30" s="170">
        <f>SUM(D34:G34)</f>
        <v>73</v>
      </c>
    </row>
    <row r="31" spans="1:22" x14ac:dyDescent="0.25">
      <c r="A31" s="470" t="s">
        <v>119</v>
      </c>
      <c r="B31" s="471">
        <v>5</v>
      </c>
      <c r="C31" s="471">
        <v>0</v>
      </c>
      <c r="D31" s="471">
        <v>0</v>
      </c>
      <c r="E31" s="471">
        <v>1</v>
      </c>
      <c r="F31" s="471">
        <v>4</v>
      </c>
      <c r="G31" s="471">
        <v>6</v>
      </c>
      <c r="H31" s="471">
        <v>28</v>
      </c>
      <c r="I31" s="471">
        <v>10</v>
      </c>
      <c r="J31" s="471">
        <f t="shared" si="8"/>
        <v>37</v>
      </c>
      <c r="K31" s="472">
        <f t="shared" si="9"/>
        <v>0.68518518518518523</v>
      </c>
      <c r="L31" s="473">
        <f t="shared" si="10"/>
        <v>17</v>
      </c>
      <c r="M31" s="472">
        <f t="shared" si="11"/>
        <v>0.31481481481481483</v>
      </c>
      <c r="N31" s="474">
        <f t="shared" si="12"/>
        <v>54</v>
      </c>
    </row>
    <row r="32" spans="1:22" x14ac:dyDescent="0.25">
      <c r="A32" s="470" t="s">
        <v>120</v>
      </c>
      <c r="B32" s="471">
        <v>7</v>
      </c>
      <c r="C32" s="471">
        <v>1</v>
      </c>
      <c r="D32" s="471">
        <v>0</v>
      </c>
      <c r="E32" s="471">
        <v>0</v>
      </c>
      <c r="F32" s="471">
        <v>1</v>
      </c>
      <c r="G32" s="471">
        <v>2</v>
      </c>
      <c r="H32" s="471">
        <v>22</v>
      </c>
      <c r="I32" s="471">
        <v>5</v>
      </c>
      <c r="J32" s="471">
        <f t="shared" si="8"/>
        <v>30</v>
      </c>
      <c r="K32" s="472">
        <f t="shared" si="9"/>
        <v>0.78947368421052633</v>
      </c>
      <c r="L32" s="473">
        <f t="shared" si="10"/>
        <v>8</v>
      </c>
      <c r="M32" s="472">
        <f t="shared" si="11"/>
        <v>0.21052631578947367</v>
      </c>
      <c r="N32" s="474">
        <f t="shared" si="12"/>
        <v>38</v>
      </c>
      <c r="S32" s="66">
        <f>SUM(F34:I34)/217</f>
        <v>0.84331797235023043</v>
      </c>
    </row>
    <row r="33" spans="1:19" x14ac:dyDescent="0.25">
      <c r="A33" s="470" t="s">
        <v>121</v>
      </c>
      <c r="B33" s="471">
        <v>1</v>
      </c>
      <c r="C33" s="471">
        <v>0</v>
      </c>
      <c r="D33" s="471">
        <v>0</v>
      </c>
      <c r="E33" s="471">
        <v>0</v>
      </c>
      <c r="F33" s="471">
        <v>0</v>
      </c>
      <c r="G33" s="471">
        <v>2</v>
      </c>
      <c r="H33" s="471">
        <v>5</v>
      </c>
      <c r="I33" s="471">
        <v>3</v>
      </c>
      <c r="J33" s="471">
        <f t="shared" si="8"/>
        <v>6</v>
      </c>
      <c r="K33" s="472">
        <f t="shared" si="9"/>
        <v>0.54545454545454541</v>
      </c>
      <c r="L33" s="473">
        <f t="shared" si="10"/>
        <v>5</v>
      </c>
      <c r="M33" s="472">
        <f t="shared" si="11"/>
        <v>0.45454545454545453</v>
      </c>
      <c r="N33" s="474">
        <f t="shared" si="12"/>
        <v>11</v>
      </c>
      <c r="S33">
        <f>67/(SUM(F34:I34))</f>
        <v>0.36612021857923499</v>
      </c>
    </row>
    <row r="34" spans="1:19" x14ac:dyDescent="0.25">
      <c r="A34" s="475" t="s">
        <v>332</v>
      </c>
      <c r="B34" s="471">
        <v>25</v>
      </c>
      <c r="C34" s="471">
        <v>3</v>
      </c>
      <c r="D34" s="476">
        <f>SUM(D28:D33)</f>
        <v>2</v>
      </c>
      <c r="E34" s="476">
        <f>SUM(E28:E33)</f>
        <v>4</v>
      </c>
      <c r="F34" s="476">
        <f>SUM(F28:F33)</f>
        <v>37</v>
      </c>
      <c r="G34" s="476">
        <f>SUM(G28:G33)</f>
        <v>30</v>
      </c>
      <c r="H34" s="476">
        <f t="shared" ref="H34:I34" si="13">SUM(H28:H33)</f>
        <v>91</v>
      </c>
      <c r="I34" s="476">
        <f t="shared" si="13"/>
        <v>25</v>
      </c>
      <c r="J34" s="471">
        <f t="shared" si="8"/>
        <v>155</v>
      </c>
      <c r="K34" s="472">
        <f t="shared" si="9"/>
        <v>0.7142857142857143</v>
      </c>
      <c r="L34" s="473">
        <f t="shared" si="10"/>
        <v>62</v>
      </c>
      <c r="M34" s="472">
        <f t="shared" si="11"/>
        <v>0.2857142857142857</v>
      </c>
      <c r="N34" s="474">
        <f>SUM(N28:N33)</f>
        <v>217</v>
      </c>
      <c r="S34">
        <f>116/SUM(F34:I34)</f>
        <v>0.63387978142076506</v>
      </c>
    </row>
    <row r="35" spans="1:19" x14ac:dyDescent="0.25">
      <c r="A35" s="477" t="s">
        <v>113</v>
      </c>
      <c r="B35" s="478">
        <f>B34/(B34+C34)%</f>
        <v>89.285714285714278</v>
      </c>
      <c r="C35" s="478">
        <f>C34/(C34+B34)%</f>
        <v>10.714285714285714</v>
      </c>
      <c r="D35" s="478">
        <f>D34/(D34+E34)%</f>
        <v>33.333333333333336</v>
      </c>
      <c r="E35" s="478">
        <f>E34/(E34+D34)%</f>
        <v>66.666666666666671</v>
      </c>
      <c r="F35" s="478">
        <f>F34/(F34+G34)%</f>
        <v>55.223880597014919</v>
      </c>
      <c r="G35" s="478">
        <f>G34/(G34+F34)%</f>
        <v>44.776119402985074</v>
      </c>
      <c r="H35" s="478">
        <f>H34/(H34+I34)%</f>
        <v>78.448275862068968</v>
      </c>
      <c r="I35" s="478">
        <f>I34/(I34+H34)%</f>
        <v>21.551724137931036</v>
      </c>
      <c r="J35" s="479">
        <f>J34/N34%</f>
        <v>71.428571428571431</v>
      </c>
      <c r="K35" s="480">
        <f>AVERAGE(K28:K34)</f>
        <v>0.70058515697613433</v>
      </c>
      <c r="L35" s="479">
        <f>L34/N34%</f>
        <v>28.571428571428573</v>
      </c>
      <c r="M35" s="480">
        <f>AVERAGE(M28:M34)</f>
        <v>0.29941484302386556</v>
      </c>
      <c r="N35" s="468"/>
    </row>
    <row r="36" spans="1:19" x14ac:dyDescent="0.25">
      <c r="B36" s="464">
        <f>B35/(B35+C35)%</f>
        <v>89.285714285714292</v>
      </c>
      <c r="C36" s="464">
        <f>C35/(C35+B35)%</f>
        <v>10.714285714285715</v>
      </c>
      <c r="J36" s="66"/>
      <c r="L36" s="66"/>
      <c r="N36" s="66"/>
      <c r="O36" s="66"/>
      <c r="Q36" s="66"/>
    </row>
    <row r="37" spans="1:19" x14ac:dyDescent="0.25">
      <c r="A37" s="453" t="s">
        <v>354</v>
      </c>
      <c r="B37" s="461" t="s">
        <v>116</v>
      </c>
      <c r="C37" s="461"/>
      <c r="D37" s="461" t="s">
        <v>117</v>
      </c>
      <c r="E37" s="461"/>
      <c r="F37" s="461" t="s">
        <v>118</v>
      </c>
      <c r="G37" s="461"/>
      <c r="H37" s="461" t="s">
        <v>119</v>
      </c>
      <c r="I37" s="461"/>
      <c r="J37" s="461" t="s">
        <v>120</v>
      </c>
      <c r="K37" s="461"/>
      <c r="L37" s="461" t="s">
        <v>121</v>
      </c>
      <c r="M37" s="461"/>
      <c r="N37" s="461" t="s">
        <v>114</v>
      </c>
      <c r="O37" s="461"/>
      <c r="P37" s="461"/>
      <c r="Q37" s="461"/>
    </row>
    <row r="38" spans="1:19" x14ac:dyDescent="0.25">
      <c r="A38" s="453"/>
      <c r="B38" s="460" t="s">
        <v>111</v>
      </c>
      <c r="C38" s="460" t="s">
        <v>355</v>
      </c>
      <c r="D38" s="460" t="s">
        <v>111</v>
      </c>
      <c r="E38" s="460" t="s">
        <v>355</v>
      </c>
      <c r="F38" s="460" t="s">
        <v>111</v>
      </c>
      <c r="G38" s="460" t="s">
        <v>355</v>
      </c>
      <c r="H38" s="460" t="s">
        <v>111</v>
      </c>
      <c r="I38" s="460" t="s">
        <v>355</v>
      </c>
      <c r="J38" s="460" t="s">
        <v>111</v>
      </c>
      <c r="K38" s="460" t="s">
        <v>355</v>
      </c>
      <c r="L38" s="460" t="s">
        <v>111</v>
      </c>
      <c r="M38" s="460" t="s">
        <v>355</v>
      </c>
      <c r="N38" s="460" t="s">
        <v>111</v>
      </c>
      <c r="O38" s="460" t="s">
        <v>113</v>
      </c>
      <c r="P38" s="460" t="s">
        <v>355</v>
      </c>
      <c r="Q38" s="460" t="s">
        <v>113</v>
      </c>
    </row>
    <row r="39" spans="1:19" x14ac:dyDescent="0.25">
      <c r="A39" s="454" t="s">
        <v>334</v>
      </c>
      <c r="B39" s="455">
        <v>4</v>
      </c>
      <c r="C39" s="455">
        <v>0</v>
      </c>
      <c r="D39" s="455">
        <v>4</v>
      </c>
      <c r="E39" s="455">
        <v>1</v>
      </c>
      <c r="F39" s="455">
        <v>4</v>
      </c>
      <c r="G39" s="455">
        <v>1</v>
      </c>
      <c r="H39" s="455">
        <v>5</v>
      </c>
      <c r="I39" s="455">
        <v>0</v>
      </c>
      <c r="J39" s="455">
        <v>7</v>
      </c>
      <c r="K39" s="455">
        <v>1</v>
      </c>
      <c r="L39" s="455">
        <v>1</v>
      </c>
      <c r="M39" s="455">
        <v>0</v>
      </c>
      <c r="N39" s="455">
        <f>B39+D39+F39+H39+J39+L39</f>
        <v>25</v>
      </c>
      <c r="O39" s="456">
        <f>N39/(P39+N39)%</f>
        <v>89.285714285714278</v>
      </c>
      <c r="P39" s="455">
        <f>C39+E39+G39+I39+K39+M39</f>
        <v>3</v>
      </c>
      <c r="Q39" s="456">
        <f>P39/(P39+N39)%</f>
        <v>10.714285714285714</v>
      </c>
    </row>
    <row r="40" spans="1:19" ht="25.5" x14ac:dyDescent="0.25">
      <c r="A40" s="454" t="s">
        <v>295</v>
      </c>
      <c r="B40" s="455">
        <v>0</v>
      </c>
      <c r="C40" s="455">
        <v>1</v>
      </c>
      <c r="D40" s="455">
        <v>0</v>
      </c>
      <c r="E40" s="455">
        <v>1</v>
      </c>
      <c r="F40" s="455">
        <v>2</v>
      </c>
      <c r="G40" s="455">
        <v>1</v>
      </c>
      <c r="H40" s="455">
        <v>0</v>
      </c>
      <c r="I40" s="455">
        <v>1</v>
      </c>
      <c r="J40" s="455">
        <v>0</v>
      </c>
      <c r="K40" s="455">
        <v>0</v>
      </c>
      <c r="L40" s="455">
        <v>0</v>
      </c>
      <c r="M40" s="455">
        <v>0</v>
      </c>
      <c r="N40" s="455">
        <f t="shared" ref="N40:N42" si="14">B40+D40+F40+H40+J40+L40</f>
        <v>2</v>
      </c>
      <c r="O40" s="456">
        <f t="shared" ref="O40:O43" si="15">N40/(P40+N40)%</f>
        <v>33.333333333333336</v>
      </c>
      <c r="P40" s="455">
        <f t="shared" ref="P40:P42" si="16">C40+E40+G40+I40+K40+M40</f>
        <v>4</v>
      </c>
      <c r="Q40" s="456">
        <f t="shared" ref="Q40:Q43" si="17">P40/(P40+N40)%</f>
        <v>66.666666666666671</v>
      </c>
    </row>
    <row r="41" spans="1:19" x14ac:dyDescent="0.25">
      <c r="A41" s="454" t="s">
        <v>167</v>
      </c>
      <c r="B41" s="455">
        <v>3</v>
      </c>
      <c r="C41" s="455">
        <v>3</v>
      </c>
      <c r="D41" s="455">
        <v>15</v>
      </c>
      <c r="E41" s="455">
        <v>8</v>
      </c>
      <c r="F41" s="455">
        <v>14</v>
      </c>
      <c r="G41" s="455">
        <v>9</v>
      </c>
      <c r="H41" s="455">
        <v>4</v>
      </c>
      <c r="I41" s="455">
        <v>6</v>
      </c>
      <c r="J41" s="455">
        <v>1</v>
      </c>
      <c r="K41" s="455">
        <v>2</v>
      </c>
      <c r="L41" s="455">
        <v>0</v>
      </c>
      <c r="M41" s="455">
        <v>2</v>
      </c>
      <c r="N41" s="455">
        <f t="shared" si="14"/>
        <v>37</v>
      </c>
      <c r="O41" s="456">
        <f t="shared" si="15"/>
        <v>55.223880597014919</v>
      </c>
      <c r="P41" s="455">
        <f t="shared" si="16"/>
        <v>30</v>
      </c>
      <c r="Q41" s="456">
        <f t="shared" si="17"/>
        <v>44.776119402985074</v>
      </c>
    </row>
    <row r="42" spans="1:19" x14ac:dyDescent="0.25">
      <c r="A42" s="454" t="s">
        <v>168</v>
      </c>
      <c r="B42" s="455">
        <v>4</v>
      </c>
      <c r="C42" s="455">
        <v>0</v>
      </c>
      <c r="D42" s="455">
        <v>13</v>
      </c>
      <c r="E42" s="455">
        <v>2</v>
      </c>
      <c r="F42" s="455">
        <v>19</v>
      </c>
      <c r="G42" s="455">
        <v>5</v>
      </c>
      <c r="H42" s="455">
        <v>28</v>
      </c>
      <c r="I42" s="455">
        <v>10</v>
      </c>
      <c r="J42" s="455">
        <v>22</v>
      </c>
      <c r="K42" s="455">
        <v>5</v>
      </c>
      <c r="L42" s="455">
        <v>5</v>
      </c>
      <c r="M42" s="455">
        <v>3</v>
      </c>
      <c r="N42" s="455">
        <f t="shared" si="14"/>
        <v>91</v>
      </c>
      <c r="O42" s="456">
        <f t="shared" si="15"/>
        <v>78.448275862068968</v>
      </c>
      <c r="P42" s="455">
        <f t="shared" si="16"/>
        <v>25</v>
      </c>
      <c r="Q42" s="456">
        <f t="shared" si="17"/>
        <v>21.551724137931036</v>
      </c>
    </row>
    <row r="43" spans="1:19" x14ac:dyDescent="0.25">
      <c r="A43" s="457" t="s">
        <v>332</v>
      </c>
      <c r="B43" s="458">
        <f>SUM(B39:B42)</f>
        <v>11</v>
      </c>
      <c r="C43" s="458">
        <f t="shared" ref="C43:M43" si="18">SUM(C39:C42)</f>
        <v>4</v>
      </c>
      <c r="D43" s="458">
        <f t="shared" si="18"/>
        <v>32</v>
      </c>
      <c r="E43" s="458">
        <f t="shared" si="18"/>
        <v>12</v>
      </c>
      <c r="F43" s="458">
        <f t="shared" si="18"/>
        <v>39</v>
      </c>
      <c r="G43" s="458">
        <f t="shared" si="18"/>
        <v>16</v>
      </c>
      <c r="H43" s="458">
        <f t="shared" si="18"/>
        <v>37</v>
      </c>
      <c r="I43" s="458">
        <f t="shared" si="18"/>
        <v>17</v>
      </c>
      <c r="J43" s="458">
        <f t="shared" si="18"/>
        <v>30</v>
      </c>
      <c r="K43" s="458">
        <f t="shared" si="18"/>
        <v>8</v>
      </c>
      <c r="L43" s="458">
        <f t="shared" si="18"/>
        <v>6</v>
      </c>
      <c r="M43" s="458">
        <f t="shared" si="18"/>
        <v>5</v>
      </c>
      <c r="N43" s="455">
        <f t="shared" ref="N43" si="19">B43+D43+F43+H43+J43+L43</f>
        <v>155</v>
      </c>
      <c r="O43" s="456">
        <f t="shared" si="15"/>
        <v>71.428571428571431</v>
      </c>
      <c r="P43" s="455">
        <f t="shared" ref="P43" si="20">C43+E43+G43+I43+K43+M43</f>
        <v>62</v>
      </c>
      <c r="Q43" s="456">
        <f t="shared" si="17"/>
        <v>28.571428571428573</v>
      </c>
    </row>
    <row r="44" spans="1:19" x14ac:dyDescent="0.25">
      <c r="A44" s="457" t="s">
        <v>113</v>
      </c>
      <c r="B44" s="459">
        <f>B43/(B43+C43)%</f>
        <v>73.333333333333343</v>
      </c>
      <c r="C44" s="459">
        <f>C43/(C43+B43)%</f>
        <v>26.666666666666668</v>
      </c>
      <c r="D44" s="459">
        <f t="shared" ref="D44:L44" si="21">D43/(D43+E43)%</f>
        <v>72.727272727272734</v>
      </c>
      <c r="E44" s="459">
        <f>E43/(E43+D43)%</f>
        <v>27.272727272727273</v>
      </c>
      <c r="F44" s="459">
        <f t="shared" si="21"/>
        <v>70.909090909090907</v>
      </c>
      <c r="G44" s="459">
        <f>G43/(G43+F43)%</f>
        <v>29.09090909090909</v>
      </c>
      <c r="H44" s="459">
        <f t="shared" si="21"/>
        <v>68.518518518518519</v>
      </c>
      <c r="I44" s="459">
        <f>I43/(I43+H43)%</f>
        <v>31.481481481481481</v>
      </c>
      <c r="J44" s="459">
        <f t="shared" si="21"/>
        <v>78.94736842105263</v>
      </c>
      <c r="K44" s="459">
        <f>K43/(K43+J43)%</f>
        <v>21.05263157894737</v>
      </c>
      <c r="L44" s="459">
        <f t="shared" si="21"/>
        <v>54.545454545454547</v>
      </c>
      <c r="M44" s="459">
        <f>M43/(M43+L43)%</f>
        <v>45.454545454545453</v>
      </c>
      <c r="N44" s="462"/>
      <c r="O44" s="463"/>
      <c r="P44" s="462"/>
      <c r="Q44" s="463"/>
    </row>
    <row r="46" spans="1:19" ht="15.75" thickBot="1" x14ac:dyDescent="0.3"/>
    <row r="47" spans="1:19" x14ac:dyDescent="0.25">
      <c r="A47" s="490" t="s">
        <v>357</v>
      </c>
      <c r="B47" s="490" t="s">
        <v>358</v>
      </c>
      <c r="C47" s="490"/>
      <c r="D47" s="490"/>
      <c r="E47" s="490"/>
      <c r="F47" s="490"/>
      <c r="G47" s="490"/>
      <c r="H47" s="490"/>
      <c r="I47" s="490"/>
      <c r="J47" s="490"/>
      <c r="K47" s="490"/>
      <c r="L47" s="490"/>
      <c r="M47" s="490"/>
      <c r="N47" s="490" t="s">
        <v>359</v>
      </c>
      <c r="O47" s="490"/>
    </row>
    <row r="48" spans="1:19" ht="21" customHeight="1" x14ac:dyDescent="0.25">
      <c r="A48" s="491"/>
      <c r="B48" s="493" t="s">
        <v>360</v>
      </c>
      <c r="C48" s="493"/>
      <c r="D48" s="493" t="s">
        <v>361</v>
      </c>
      <c r="E48" s="493"/>
      <c r="F48" s="493" t="s">
        <v>362</v>
      </c>
      <c r="G48" s="493"/>
      <c r="H48" s="493" t="s">
        <v>363</v>
      </c>
      <c r="I48" s="493"/>
      <c r="J48" s="493" t="s">
        <v>364</v>
      </c>
      <c r="K48" s="493"/>
      <c r="L48" s="493" t="s">
        <v>365</v>
      </c>
      <c r="M48" s="493"/>
      <c r="N48" s="491"/>
      <c r="O48" s="491"/>
    </row>
    <row r="49" spans="1:15" ht="15.75" thickBot="1" x14ac:dyDescent="0.3">
      <c r="A49" s="492"/>
      <c r="B49" s="483" t="s">
        <v>111</v>
      </c>
      <c r="C49" s="483" t="s">
        <v>355</v>
      </c>
      <c r="D49" s="483" t="s">
        <v>111</v>
      </c>
      <c r="E49" s="483" t="s">
        <v>355</v>
      </c>
      <c r="F49" s="483" t="s">
        <v>111</v>
      </c>
      <c r="G49" s="483" t="s">
        <v>355</v>
      </c>
      <c r="H49" s="483" t="s">
        <v>111</v>
      </c>
      <c r="I49" s="483" t="s">
        <v>355</v>
      </c>
      <c r="J49" s="483" t="s">
        <v>111</v>
      </c>
      <c r="K49" s="483" t="s">
        <v>355</v>
      </c>
      <c r="L49" s="483" t="s">
        <v>111</v>
      </c>
      <c r="M49" s="483" t="s">
        <v>355</v>
      </c>
      <c r="N49" s="483" t="s">
        <v>111</v>
      </c>
      <c r="O49" s="483" t="s">
        <v>355</v>
      </c>
    </row>
    <row r="50" spans="1:15" x14ac:dyDescent="0.25">
      <c r="A50" s="484" t="s">
        <v>116</v>
      </c>
      <c r="B50" s="485">
        <v>0</v>
      </c>
      <c r="C50" s="485">
        <v>0</v>
      </c>
      <c r="D50" s="485">
        <v>0</v>
      </c>
      <c r="E50" s="485">
        <v>1</v>
      </c>
      <c r="F50" s="485">
        <v>4</v>
      </c>
      <c r="G50" s="485">
        <v>0</v>
      </c>
      <c r="H50" s="485">
        <v>0</v>
      </c>
      <c r="I50" s="485">
        <v>0</v>
      </c>
      <c r="J50" s="485">
        <v>3</v>
      </c>
      <c r="K50" s="485">
        <v>3</v>
      </c>
      <c r="L50" s="485">
        <v>4</v>
      </c>
      <c r="M50" s="485">
        <v>0</v>
      </c>
      <c r="N50" s="486">
        <v>11</v>
      </c>
      <c r="O50" s="486">
        <v>4</v>
      </c>
    </row>
    <row r="51" spans="1:15" x14ac:dyDescent="0.25">
      <c r="A51" s="484" t="s">
        <v>117</v>
      </c>
      <c r="B51" s="485">
        <v>3</v>
      </c>
      <c r="C51" s="485">
        <v>1</v>
      </c>
      <c r="D51" s="485">
        <v>0</v>
      </c>
      <c r="E51" s="485">
        <v>1</v>
      </c>
      <c r="F51" s="485">
        <v>1</v>
      </c>
      <c r="G51" s="485">
        <v>0</v>
      </c>
      <c r="H51" s="485">
        <v>0</v>
      </c>
      <c r="I51" s="485">
        <v>0</v>
      </c>
      <c r="J51" s="485">
        <v>15</v>
      </c>
      <c r="K51" s="485">
        <v>8</v>
      </c>
      <c r="L51" s="485">
        <v>13</v>
      </c>
      <c r="M51" s="485">
        <v>2</v>
      </c>
      <c r="N51" s="486">
        <v>32</v>
      </c>
      <c r="O51" s="486">
        <v>12</v>
      </c>
    </row>
    <row r="52" spans="1:15" x14ac:dyDescent="0.25">
      <c r="A52" s="484" t="s">
        <v>118</v>
      </c>
      <c r="B52" s="485">
        <v>1</v>
      </c>
      <c r="C52" s="485">
        <v>1</v>
      </c>
      <c r="D52" s="485">
        <v>2</v>
      </c>
      <c r="E52" s="485">
        <v>1</v>
      </c>
      <c r="F52" s="485">
        <v>0</v>
      </c>
      <c r="G52" s="485">
        <v>0</v>
      </c>
      <c r="H52" s="485">
        <v>3</v>
      </c>
      <c r="I52" s="485">
        <v>0</v>
      </c>
      <c r="J52" s="485">
        <v>14</v>
      </c>
      <c r="K52" s="485">
        <v>9</v>
      </c>
      <c r="L52" s="485">
        <v>19</v>
      </c>
      <c r="M52" s="485">
        <v>5</v>
      </c>
      <c r="N52" s="486">
        <v>39</v>
      </c>
      <c r="O52" s="486">
        <v>16</v>
      </c>
    </row>
    <row r="53" spans="1:15" x14ac:dyDescent="0.25">
      <c r="A53" s="484" t="s">
        <v>119</v>
      </c>
      <c r="B53" s="485">
        <v>4</v>
      </c>
      <c r="C53" s="485">
        <v>0</v>
      </c>
      <c r="D53" s="485">
        <v>0</v>
      </c>
      <c r="E53" s="485">
        <v>1</v>
      </c>
      <c r="F53" s="485">
        <v>0</v>
      </c>
      <c r="G53" s="485">
        <v>0</v>
      </c>
      <c r="H53" s="485">
        <v>1</v>
      </c>
      <c r="I53" s="485">
        <v>0</v>
      </c>
      <c r="J53" s="485">
        <v>4</v>
      </c>
      <c r="K53" s="485">
        <v>6</v>
      </c>
      <c r="L53" s="485">
        <v>28</v>
      </c>
      <c r="M53" s="485">
        <v>10</v>
      </c>
      <c r="N53" s="486">
        <v>37</v>
      </c>
      <c r="O53" s="486">
        <v>17</v>
      </c>
    </row>
    <row r="54" spans="1:15" x14ac:dyDescent="0.25">
      <c r="A54" s="484" t="s">
        <v>120</v>
      </c>
      <c r="B54" s="485">
        <v>3</v>
      </c>
      <c r="C54" s="485">
        <v>1</v>
      </c>
      <c r="D54" s="485">
        <v>0</v>
      </c>
      <c r="E54" s="485">
        <v>0</v>
      </c>
      <c r="F54" s="485">
        <v>1</v>
      </c>
      <c r="G54" s="485">
        <v>0</v>
      </c>
      <c r="H54" s="485">
        <v>3</v>
      </c>
      <c r="I54" s="485">
        <v>0</v>
      </c>
      <c r="J54" s="485">
        <v>1</v>
      </c>
      <c r="K54" s="485">
        <v>2</v>
      </c>
      <c r="L54" s="485">
        <v>22</v>
      </c>
      <c r="M54" s="485">
        <v>5</v>
      </c>
      <c r="N54" s="486">
        <v>30</v>
      </c>
      <c r="O54" s="486">
        <v>8</v>
      </c>
    </row>
    <row r="55" spans="1:15" x14ac:dyDescent="0.25">
      <c r="A55" s="484" t="s">
        <v>121</v>
      </c>
      <c r="B55" s="485">
        <v>1</v>
      </c>
      <c r="C55" s="485">
        <v>0</v>
      </c>
      <c r="D55" s="485">
        <v>0</v>
      </c>
      <c r="E55" s="485">
        <v>0</v>
      </c>
      <c r="F55" s="485">
        <v>0</v>
      </c>
      <c r="G55" s="485">
        <v>0</v>
      </c>
      <c r="H55" s="485">
        <v>0</v>
      </c>
      <c r="I55" s="485">
        <v>0</v>
      </c>
      <c r="J55" s="485">
        <v>0</v>
      </c>
      <c r="K55" s="485">
        <v>2</v>
      </c>
      <c r="L55" s="485">
        <v>5</v>
      </c>
      <c r="M55" s="485">
        <v>3</v>
      </c>
      <c r="N55" s="486">
        <v>6</v>
      </c>
      <c r="O55" s="486">
        <v>5</v>
      </c>
    </row>
    <row r="56" spans="1:15" ht="32.25" thickBot="1" x14ac:dyDescent="0.3">
      <c r="A56" s="487" t="s">
        <v>359</v>
      </c>
      <c r="B56" s="487">
        <v>12</v>
      </c>
      <c r="C56" s="487">
        <v>3</v>
      </c>
      <c r="D56" s="487">
        <v>2</v>
      </c>
      <c r="E56" s="487">
        <v>4</v>
      </c>
      <c r="F56" s="487">
        <v>6</v>
      </c>
      <c r="G56" s="487">
        <v>0</v>
      </c>
      <c r="H56" s="487">
        <v>7</v>
      </c>
      <c r="I56" s="487">
        <v>0</v>
      </c>
      <c r="J56" s="487">
        <v>37</v>
      </c>
      <c r="K56" s="487">
        <v>30</v>
      </c>
      <c r="L56" s="487">
        <v>91</v>
      </c>
      <c r="M56" s="487">
        <v>25</v>
      </c>
      <c r="N56" s="488" t="s">
        <v>366</v>
      </c>
      <c r="O56" s="488" t="s">
        <v>367</v>
      </c>
    </row>
    <row r="57" spans="1:15" ht="15.75" thickBot="1" x14ac:dyDescent="0.3">
      <c r="A57" s="489" t="s">
        <v>114</v>
      </c>
      <c r="B57" s="494" t="s">
        <v>368</v>
      </c>
      <c r="C57" s="494"/>
      <c r="D57" s="494" t="s">
        <v>369</v>
      </c>
      <c r="E57" s="494"/>
      <c r="F57" s="494" t="s">
        <v>369</v>
      </c>
      <c r="G57" s="494"/>
      <c r="H57" s="494" t="s">
        <v>370</v>
      </c>
      <c r="I57" s="494"/>
      <c r="J57" s="494" t="s">
        <v>371</v>
      </c>
      <c r="K57" s="494"/>
      <c r="L57" s="494" t="s">
        <v>372</v>
      </c>
      <c r="M57" s="494"/>
      <c r="N57" s="495">
        <v>217</v>
      </c>
      <c r="O57" s="495"/>
    </row>
  </sheetData>
  <mergeCells count="43">
    <mergeCell ref="L57:M57"/>
    <mergeCell ref="N57:O57"/>
    <mergeCell ref="B57:C57"/>
    <mergeCell ref="D57:E57"/>
    <mergeCell ref="F57:G57"/>
    <mergeCell ref="H57:I57"/>
    <mergeCell ref="J57:K57"/>
    <mergeCell ref="A47:A49"/>
    <mergeCell ref="B47:M47"/>
    <mergeCell ref="N47:O48"/>
    <mergeCell ref="B48:C48"/>
    <mergeCell ref="D48:E48"/>
    <mergeCell ref="F48:G48"/>
    <mergeCell ref="H48:I48"/>
    <mergeCell ref="J48:K48"/>
    <mergeCell ref="L48:M48"/>
    <mergeCell ref="A37:A38"/>
    <mergeCell ref="H26:I26"/>
    <mergeCell ref="A1:A2"/>
    <mergeCell ref="B1:C1"/>
    <mergeCell ref="D1:E1"/>
    <mergeCell ref="F1:F2"/>
    <mergeCell ref="H1:H3"/>
    <mergeCell ref="X2:Y2"/>
    <mergeCell ref="P2:Q2"/>
    <mergeCell ref="I1:U1"/>
    <mergeCell ref="I2:J2"/>
    <mergeCell ref="K2:L2"/>
    <mergeCell ref="M2:N2"/>
    <mergeCell ref="R2:S2"/>
    <mergeCell ref="T2:U2"/>
    <mergeCell ref="V1:Y1"/>
    <mergeCell ref="J13:J15"/>
    <mergeCell ref="I11:J11"/>
    <mergeCell ref="K11:L11"/>
    <mergeCell ref="M11:N11"/>
    <mergeCell ref="V2:W2"/>
    <mergeCell ref="P11:Q11"/>
    <mergeCell ref="R11:S11"/>
    <mergeCell ref="T11:U11"/>
    <mergeCell ref="K13:N13"/>
    <mergeCell ref="K14:L14"/>
    <mergeCell ref="M14:N14"/>
  </mergeCells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327DB-8AC4-465F-9448-3ADBF6E0A6D6}">
  <dimension ref="A1:W53"/>
  <sheetViews>
    <sheetView topLeftCell="A31" workbookViewId="0">
      <selection activeCell="A36" sqref="A36:K43"/>
    </sheetView>
  </sheetViews>
  <sheetFormatPr defaultRowHeight="15" x14ac:dyDescent="0.25"/>
  <cols>
    <col min="1" max="1" width="8.7109375" customWidth="1"/>
    <col min="2" max="2" width="13.7109375" customWidth="1"/>
    <col min="3" max="4" width="10.5703125" customWidth="1"/>
    <col min="5" max="5" width="10.7109375" customWidth="1"/>
    <col min="6" max="13" width="8.7109375" customWidth="1"/>
    <col min="14" max="14" width="11.140625" bestFit="1" customWidth="1"/>
    <col min="15" max="15" width="12" bestFit="1" customWidth="1"/>
    <col min="16" max="17" width="11.140625" bestFit="1" customWidth="1"/>
    <col min="18" max="18" width="4.7109375" bestFit="1" customWidth="1"/>
    <col min="19" max="19" width="5.85546875" bestFit="1" customWidth="1"/>
    <col min="20" max="20" width="6.7109375" bestFit="1" customWidth="1"/>
    <col min="21" max="22" width="7.28515625" bestFit="1" customWidth="1"/>
    <col min="23" max="23" width="5.42578125" bestFit="1" customWidth="1"/>
  </cols>
  <sheetData>
    <row r="1" spans="1:23" x14ac:dyDescent="0.25">
      <c r="A1" s="438" t="s">
        <v>115</v>
      </c>
      <c r="B1" s="346" t="s">
        <v>126</v>
      </c>
      <c r="C1" s="346"/>
      <c r="D1" s="346"/>
      <c r="E1" s="346"/>
      <c r="F1" s="346" t="s">
        <v>2</v>
      </c>
      <c r="G1" s="346"/>
      <c r="H1" s="346"/>
      <c r="I1" s="346"/>
      <c r="J1" s="2"/>
      <c r="K1" s="345" t="s">
        <v>115</v>
      </c>
      <c r="L1" s="342" t="s">
        <v>300</v>
      </c>
      <c r="M1" s="343"/>
      <c r="N1" s="343"/>
      <c r="O1" s="343"/>
      <c r="P1" s="343"/>
      <c r="Q1" s="343"/>
      <c r="R1" s="342" t="s">
        <v>329</v>
      </c>
      <c r="S1" s="343"/>
      <c r="T1" s="343"/>
      <c r="U1" s="343"/>
      <c r="V1" s="343"/>
      <c r="W1" s="344"/>
    </row>
    <row r="2" spans="1:23" ht="24.75" x14ac:dyDescent="0.25">
      <c r="A2" s="438"/>
      <c r="B2" s="311" t="s">
        <v>122</v>
      </c>
      <c r="C2" s="311" t="s">
        <v>123</v>
      </c>
      <c r="D2" s="311" t="s">
        <v>124</v>
      </c>
      <c r="E2" s="311" t="s">
        <v>125</v>
      </c>
      <c r="F2" s="311" t="s">
        <v>122</v>
      </c>
      <c r="G2" s="311" t="s">
        <v>123</v>
      </c>
      <c r="H2" s="311" t="s">
        <v>124</v>
      </c>
      <c r="I2" s="311" t="s">
        <v>125</v>
      </c>
      <c r="J2" s="2"/>
      <c r="K2" s="345"/>
      <c r="L2" s="242" t="s">
        <v>122</v>
      </c>
      <c r="M2" s="243" t="s">
        <v>123</v>
      </c>
      <c r="N2" s="243" t="s">
        <v>124</v>
      </c>
      <c r="O2" s="243" t="s">
        <v>125</v>
      </c>
      <c r="P2" s="243" t="s">
        <v>326</v>
      </c>
      <c r="Q2" s="243" t="s">
        <v>327</v>
      </c>
      <c r="R2" s="242" t="s">
        <v>122</v>
      </c>
      <c r="S2" s="243" t="s">
        <v>123</v>
      </c>
      <c r="T2" s="243" t="s">
        <v>124</v>
      </c>
      <c r="U2" s="243" t="s">
        <v>125</v>
      </c>
      <c r="V2" s="243" t="s">
        <v>326</v>
      </c>
      <c r="W2" s="244" t="s">
        <v>327</v>
      </c>
    </row>
    <row r="3" spans="1:23" x14ac:dyDescent="0.25">
      <c r="A3" s="439" t="s">
        <v>116</v>
      </c>
      <c r="B3" s="429">
        <v>5616177.8571428573</v>
      </c>
      <c r="C3" s="11">
        <v>4143750</v>
      </c>
      <c r="D3" s="11">
        <v>1608750</v>
      </c>
      <c r="E3" s="11">
        <v>8125000</v>
      </c>
      <c r="F3" s="4">
        <v>156.89999999999998</v>
      </c>
      <c r="G3" s="440">
        <v>159</v>
      </c>
      <c r="H3" s="440">
        <v>27</v>
      </c>
      <c r="I3" s="441">
        <v>417</v>
      </c>
      <c r="J3" s="2"/>
      <c r="K3" s="245" t="s">
        <v>116</v>
      </c>
      <c r="L3" s="263">
        <v>5487272.7272727275</v>
      </c>
      <c r="M3" s="264">
        <v>4590000</v>
      </c>
      <c r="N3" s="264">
        <v>2500000</v>
      </c>
      <c r="O3" s="264">
        <v>12000000</v>
      </c>
      <c r="P3" s="264">
        <v>3062558.0513978535</v>
      </c>
      <c r="Q3" s="264">
        <v>9500000</v>
      </c>
      <c r="R3" s="246">
        <v>154.66666666666666</v>
      </c>
      <c r="S3" s="247">
        <v>46</v>
      </c>
      <c r="T3" s="247">
        <v>10</v>
      </c>
      <c r="U3" s="247">
        <v>600</v>
      </c>
      <c r="V3" s="247">
        <v>202.41600256708486</v>
      </c>
      <c r="W3" s="248">
        <v>590</v>
      </c>
    </row>
    <row r="4" spans="1:23" x14ac:dyDescent="0.25">
      <c r="A4" s="439" t="s">
        <v>117</v>
      </c>
      <c r="B4" s="429">
        <v>1800000</v>
      </c>
      <c r="C4" s="12">
        <v>1750000</v>
      </c>
      <c r="D4" s="12">
        <v>500000</v>
      </c>
      <c r="E4" s="12">
        <v>5000000</v>
      </c>
      <c r="F4" s="4">
        <v>29.949999999999996</v>
      </c>
      <c r="G4" s="442">
        <v>21</v>
      </c>
      <c r="H4" s="442">
        <v>12</v>
      </c>
      <c r="I4" s="443">
        <v>96</v>
      </c>
      <c r="J4" s="2"/>
      <c r="K4" s="245" t="s">
        <v>117</v>
      </c>
      <c r="L4" s="265">
        <v>1817187.5000000002</v>
      </c>
      <c r="M4" s="266">
        <v>1575000</v>
      </c>
      <c r="N4" s="266">
        <v>500000</v>
      </c>
      <c r="O4" s="266">
        <v>5000000</v>
      </c>
      <c r="P4" s="266">
        <v>842098.89226553345</v>
      </c>
      <c r="Q4" s="266">
        <v>4500000</v>
      </c>
      <c r="R4" s="249">
        <v>35.704545454545453</v>
      </c>
      <c r="S4" s="250">
        <v>20</v>
      </c>
      <c r="T4" s="250">
        <v>10</v>
      </c>
      <c r="U4" s="250">
        <v>219</v>
      </c>
      <c r="V4" s="250">
        <v>37.731351189419144</v>
      </c>
      <c r="W4" s="251">
        <v>209</v>
      </c>
    </row>
    <row r="5" spans="1:23" x14ac:dyDescent="0.25">
      <c r="A5" s="439" t="s">
        <v>118</v>
      </c>
      <c r="B5" s="429">
        <v>713333.33333333337</v>
      </c>
      <c r="C5" s="12">
        <v>650000</v>
      </c>
      <c r="D5" s="12">
        <v>350000</v>
      </c>
      <c r="E5" s="12">
        <v>2250000</v>
      </c>
      <c r="F5" s="4">
        <v>44.85</v>
      </c>
      <c r="G5" s="442">
        <v>29</v>
      </c>
      <c r="H5" s="442">
        <v>10</v>
      </c>
      <c r="I5" s="443">
        <v>256</v>
      </c>
      <c r="J5" s="2"/>
      <c r="K5" s="245" t="s">
        <v>118</v>
      </c>
      <c r="L5" s="265">
        <v>776923.07692307688</v>
      </c>
      <c r="M5" s="266">
        <v>700000</v>
      </c>
      <c r="N5" s="266">
        <v>50000</v>
      </c>
      <c r="O5" s="266">
        <v>2250000</v>
      </c>
      <c r="P5" s="266">
        <v>443646.10034145252</v>
      </c>
      <c r="Q5" s="266">
        <v>2200000</v>
      </c>
      <c r="R5" s="249">
        <v>40.618181818181817</v>
      </c>
      <c r="S5" s="250">
        <v>26</v>
      </c>
      <c r="T5" s="250">
        <v>5</v>
      </c>
      <c r="U5" s="250">
        <v>256</v>
      </c>
      <c r="V5" s="250">
        <v>48.53883168987673</v>
      </c>
      <c r="W5" s="251">
        <v>251</v>
      </c>
    </row>
    <row r="6" spans="1:23" x14ac:dyDescent="0.25">
      <c r="A6" s="439" t="s">
        <v>119</v>
      </c>
      <c r="B6" s="429">
        <v>542857.14285714272</v>
      </c>
      <c r="C6" s="12">
        <v>500000</v>
      </c>
      <c r="D6" s="12">
        <v>250000</v>
      </c>
      <c r="E6" s="12">
        <v>3250000</v>
      </c>
      <c r="F6" s="4">
        <v>30.900000000000002</v>
      </c>
      <c r="G6" s="442">
        <v>29</v>
      </c>
      <c r="H6" s="442">
        <v>7</v>
      </c>
      <c r="I6" s="443">
        <v>80</v>
      </c>
      <c r="J6" s="2"/>
      <c r="K6" s="245" t="s">
        <v>119</v>
      </c>
      <c r="L6" s="265">
        <v>588513.51351351349</v>
      </c>
      <c r="M6" s="266">
        <v>500000</v>
      </c>
      <c r="N6" s="266">
        <v>250000</v>
      </c>
      <c r="O6" s="266">
        <v>3250000</v>
      </c>
      <c r="P6" s="266">
        <v>507054.2170014751</v>
      </c>
      <c r="Q6" s="266">
        <v>3000000</v>
      </c>
      <c r="R6" s="249">
        <v>34.166666666666679</v>
      </c>
      <c r="S6" s="250">
        <v>25.5</v>
      </c>
      <c r="T6" s="250">
        <v>7</v>
      </c>
      <c r="U6" s="250">
        <v>158</v>
      </c>
      <c r="V6" s="250">
        <v>28.014652500378812</v>
      </c>
      <c r="W6" s="251">
        <v>151</v>
      </c>
    </row>
    <row r="7" spans="1:23" x14ac:dyDescent="0.25">
      <c r="A7" s="439" t="s">
        <v>120</v>
      </c>
      <c r="B7" s="429">
        <v>450000.00000000006</v>
      </c>
      <c r="C7" s="12">
        <v>400000</v>
      </c>
      <c r="D7" s="12">
        <v>250000</v>
      </c>
      <c r="E7" s="12">
        <v>750000</v>
      </c>
      <c r="F7" s="4">
        <v>82.1</v>
      </c>
      <c r="G7" s="442">
        <v>46</v>
      </c>
      <c r="H7" s="442">
        <v>5</v>
      </c>
      <c r="I7" s="443">
        <v>437</v>
      </c>
      <c r="J7" s="2"/>
      <c r="K7" s="245" t="s">
        <v>120</v>
      </c>
      <c r="L7" s="265">
        <v>591666.66666666663</v>
      </c>
      <c r="M7" s="266">
        <v>450000</v>
      </c>
      <c r="N7" s="266">
        <v>250000</v>
      </c>
      <c r="O7" s="266">
        <v>3000000</v>
      </c>
      <c r="P7" s="266">
        <v>561107.79180384625</v>
      </c>
      <c r="Q7" s="266">
        <v>2750000</v>
      </c>
      <c r="R7" s="249">
        <v>97.79487179487181</v>
      </c>
      <c r="S7" s="250">
        <v>40</v>
      </c>
      <c r="T7" s="250">
        <v>3</v>
      </c>
      <c r="U7" s="250">
        <v>808</v>
      </c>
      <c r="V7" s="250">
        <v>155.95127098032214</v>
      </c>
      <c r="W7" s="251">
        <v>805</v>
      </c>
    </row>
    <row r="8" spans="1:23" x14ac:dyDescent="0.25">
      <c r="A8" s="439" t="s">
        <v>121</v>
      </c>
      <c r="B8" s="429">
        <v>325000</v>
      </c>
      <c r="C8" s="13">
        <v>300000</v>
      </c>
      <c r="D8" s="13">
        <v>100000</v>
      </c>
      <c r="E8" s="13">
        <v>500000</v>
      </c>
      <c r="F8" s="4">
        <v>52.75</v>
      </c>
      <c r="G8" s="444">
        <v>30</v>
      </c>
      <c r="H8" s="444">
        <v>5</v>
      </c>
      <c r="I8" s="445">
        <v>247</v>
      </c>
      <c r="J8" s="2"/>
      <c r="K8" s="245" t="s">
        <v>121</v>
      </c>
      <c r="L8" s="267">
        <v>325000</v>
      </c>
      <c r="M8" s="268">
        <v>300000</v>
      </c>
      <c r="N8" s="268">
        <v>100000</v>
      </c>
      <c r="O8" s="268">
        <v>500000</v>
      </c>
      <c r="P8" s="268">
        <v>157321.32722552272</v>
      </c>
      <c r="Q8" s="268">
        <v>400000</v>
      </c>
      <c r="R8" s="252">
        <v>42.272727272727273</v>
      </c>
      <c r="S8" s="253">
        <v>25</v>
      </c>
      <c r="T8" s="253">
        <v>5</v>
      </c>
      <c r="U8" s="253">
        <v>247</v>
      </c>
      <c r="V8" s="253">
        <v>69.059526365434778</v>
      </c>
      <c r="W8" s="254">
        <v>242</v>
      </c>
    </row>
    <row r="13" spans="1:23" x14ac:dyDescent="0.25">
      <c r="A13" s="331" t="s">
        <v>115</v>
      </c>
      <c r="B13" s="340" t="s">
        <v>172</v>
      </c>
      <c r="C13" s="340"/>
      <c r="D13" s="340"/>
      <c r="E13" s="340"/>
      <c r="F13" s="340"/>
      <c r="G13" s="340"/>
      <c r="H13" s="340" t="s">
        <v>338</v>
      </c>
      <c r="I13" s="340"/>
      <c r="J13" s="340"/>
      <c r="K13" s="340"/>
      <c r="L13" s="341"/>
    </row>
    <row r="14" spans="1:23" ht="24" x14ac:dyDescent="0.25">
      <c r="A14" s="332"/>
      <c r="B14" s="269" t="s">
        <v>122</v>
      </c>
      <c r="C14" s="269" t="s">
        <v>123</v>
      </c>
      <c r="D14" s="269" t="s">
        <v>124</v>
      </c>
      <c r="E14" s="269" t="s">
        <v>125</v>
      </c>
      <c r="F14" s="269" t="s">
        <v>326</v>
      </c>
      <c r="G14" s="269" t="s">
        <v>327</v>
      </c>
      <c r="H14" s="269" t="s">
        <v>122</v>
      </c>
      <c r="I14" s="269" t="s">
        <v>123</v>
      </c>
      <c r="J14" s="269" t="s">
        <v>124</v>
      </c>
      <c r="K14" s="269" t="s">
        <v>125</v>
      </c>
      <c r="L14" s="270" t="s">
        <v>326</v>
      </c>
      <c r="O14" s="277" t="s">
        <v>115</v>
      </c>
      <c r="P14" s="181" t="s">
        <v>164</v>
      </c>
      <c r="Q14" s="181" t="s">
        <v>165</v>
      </c>
    </row>
    <row r="15" spans="1:23" x14ac:dyDescent="0.25">
      <c r="A15" s="271" t="s">
        <v>116</v>
      </c>
      <c r="B15" s="272">
        <v>154.66666666666666</v>
      </c>
      <c r="C15" s="272">
        <v>46</v>
      </c>
      <c r="D15" s="272">
        <v>10</v>
      </c>
      <c r="E15" s="272">
        <v>600</v>
      </c>
      <c r="F15" s="272">
        <v>202.41600256708486</v>
      </c>
      <c r="G15" s="272">
        <v>590</v>
      </c>
      <c r="H15" s="272">
        <v>3.8</v>
      </c>
      <c r="I15" s="272">
        <v>3</v>
      </c>
      <c r="J15" s="272">
        <v>2</v>
      </c>
      <c r="K15" s="272">
        <v>12</v>
      </c>
      <c r="L15" s="272">
        <v>2.6511453050656102</v>
      </c>
      <c r="O15" s="271" t="s">
        <v>116</v>
      </c>
      <c r="P15" s="185">
        <v>83</v>
      </c>
      <c r="Q15" s="185">
        <v>25</v>
      </c>
    </row>
    <row r="16" spans="1:23" x14ac:dyDescent="0.25">
      <c r="A16" s="273" t="s">
        <v>117</v>
      </c>
      <c r="B16" s="274">
        <v>35.704545454545453</v>
      </c>
      <c r="C16" s="274">
        <v>20</v>
      </c>
      <c r="D16" s="274">
        <v>10</v>
      </c>
      <c r="E16" s="274">
        <v>219</v>
      </c>
      <c r="F16" s="274">
        <v>37.731351189419144</v>
      </c>
      <c r="G16" s="274">
        <v>209</v>
      </c>
      <c r="H16" s="274">
        <v>2.8181818181818179</v>
      </c>
      <c r="I16" s="274">
        <v>2</v>
      </c>
      <c r="J16" s="274">
        <v>2</v>
      </c>
      <c r="K16" s="274">
        <v>6</v>
      </c>
      <c r="L16" s="274">
        <v>1.1866060115465784</v>
      </c>
      <c r="O16" s="273" t="s">
        <v>117</v>
      </c>
      <c r="P16" s="189">
        <v>21</v>
      </c>
      <c r="Q16" s="189">
        <v>20</v>
      </c>
    </row>
    <row r="17" spans="1:17" x14ac:dyDescent="0.25">
      <c r="A17" s="273" t="s">
        <v>118</v>
      </c>
      <c r="B17" s="274">
        <v>40.618181818181817</v>
      </c>
      <c r="C17" s="274">
        <v>26</v>
      </c>
      <c r="D17" s="274">
        <v>5</v>
      </c>
      <c r="E17" s="274">
        <v>256</v>
      </c>
      <c r="F17" s="274">
        <v>48.53883168987673</v>
      </c>
      <c r="G17" s="274">
        <v>251</v>
      </c>
      <c r="H17" s="274">
        <v>2.5999999999999992</v>
      </c>
      <c r="I17" s="274">
        <v>2</v>
      </c>
      <c r="J17" s="274">
        <v>2</v>
      </c>
      <c r="K17" s="274">
        <v>6</v>
      </c>
      <c r="L17" s="274">
        <v>0.87347751142371344</v>
      </c>
      <c r="O17" s="273" t="s">
        <v>118</v>
      </c>
      <c r="P17" s="189">
        <v>29</v>
      </c>
      <c r="Q17" s="189">
        <v>21.5</v>
      </c>
    </row>
    <row r="18" spans="1:17" x14ac:dyDescent="0.25">
      <c r="A18" s="273" t="s">
        <v>119</v>
      </c>
      <c r="B18" s="274">
        <v>34.166666666666679</v>
      </c>
      <c r="C18" s="274">
        <v>25.5</v>
      </c>
      <c r="D18" s="274">
        <v>7</v>
      </c>
      <c r="E18" s="274">
        <v>158</v>
      </c>
      <c r="F18" s="274">
        <v>28.014652500378812</v>
      </c>
      <c r="G18" s="274">
        <v>151</v>
      </c>
      <c r="H18" s="274">
        <v>2.5185185185185186</v>
      </c>
      <c r="I18" s="274">
        <v>2</v>
      </c>
      <c r="J18" s="274">
        <v>2</v>
      </c>
      <c r="K18" s="274">
        <v>12</v>
      </c>
      <c r="L18" s="274">
        <v>1.5139694264346608</v>
      </c>
      <c r="O18" s="273" t="s">
        <v>119</v>
      </c>
      <c r="P18" s="189">
        <v>28</v>
      </c>
      <c r="Q18" s="189">
        <v>21</v>
      </c>
    </row>
    <row r="19" spans="1:17" x14ac:dyDescent="0.25">
      <c r="A19" s="273" t="s">
        <v>120</v>
      </c>
      <c r="B19" s="274">
        <v>97.79487179487181</v>
      </c>
      <c r="C19" s="274">
        <v>40</v>
      </c>
      <c r="D19" s="274">
        <v>3</v>
      </c>
      <c r="E19" s="274">
        <v>808</v>
      </c>
      <c r="F19" s="274">
        <v>155.95127098032214</v>
      </c>
      <c r="G19" s="274">
        <v>805</v>
      </c>
      <c r="H19" s="274">
        <v>3.1025641025641022</v>
      </c>
      <c r="I19" s="274">
        <v>2</v>
      </c>
      <c r="J19" s="274">
        <v>2</v>
      </c>
      <c r="K19" s="274">
        <v>12</v>
      </c>
      <c r="L19" s="274">
        <v>2.3032570964531236</v>
      </c>
      <c r="O19" s="273" t="s">
        <v>120</v>
      </c>
      <c r="P19" s="189">
        <v>44.5</v>
      </c>
      <c r="Q19" s="189">
        <v>20</v>
      </c>
    </row>
    <row r="20" spans="1:17" x14ac:dyDescent="0.25">
      <c r="A20" s="275" t="s">
        <v>121</v>
      </c>
      <c r="B20" s="276">
        <v>42.272727272727273</v>
      </c>
      <c r="C20" s="276">
        <v>25</v>
      </c>
      <c r="D20" s="276">
        <v>5</v>
      </c>
      <c r="E20" s="276">
        <v>247</v>
      </c>
      <c r="F20" s="276">
        <v>69.059526365434778</v>
      </c>
      <c r="G20" s="276">
        <v>242</v>
      </c>
      <c r="H20" s="276">
        <v>2.3636363636363638</v>
      </c>
      <c r="I20" s="276">
        <v>2</v>
      </c>
      <c r="J20" s="276">
        <v>2</v>
      </c>
      <c r="K20" s="276">
        <v>4</v>
      </c>
      <c r="L20" s="276">
        <v>0.80903983495589049</v>
      </c>
      <c r="O20" s="275" t="s">
        <v>121</v>
      </c>
      <c r="P20" s="193">
        <v>30</v>
      </c>
      <c r="Q20" s="193">
        <v>20</v>
      </c>
    </row>
    <row r="21" spans="1:17" x14ac:dyDescent="0.25">
      <c r="B21" s="288">
        <f>AVERAGE(B15:B20)</f>
        <v>67.537276612276614</v>
      </c>
      <c r="C21" s="288">
        <f t="shared" ref="C21:L21" si="0">AVERAGE(C15:C20)</f>
        <v>30.416666666666668</v>
      </c>
      <c r="D21" s="288">
        <f t="shared" si="0"/>
        <v>6.666666666666667</v>
      </c>
      <c r="E21" s="288">
        <f t="shared" si="0"/>
        <v>381.33333333333331</v>
      </c>
      <c r="F21" s="288">
        <f t="shared" si="0"/>
        <v>90.285272548752744</v>
      </c>
      <c r="G21" s="288">
        <f t="shared" si="0"/>
        <v>374.66666666666669</v>
      </c>
      <c r="H21" s="288">
        <f t="shared" si="0"/>
        <v>2.8671501338168004</v>
      </c>
      <c r="I21" s="288">
        <f t="shared" si="0"/>
        <v>2.1666666666666665</v>
      </c>
      <c r="J21" s="288">
        <f t="shared" si="0"/>
        <v>2</v>
      </c>
      <c r="K21" s="288">
        <f t="shared" si="0"/>
        <v>8.6666666666666661</v>
      </c>
      <c r="L21" s="288">
        <f t="shared" si="0"/>
        <v>1.556249197646596</v>
      </c>
      <c r="O21" s="273" t="s">
        <v>339</v>
      </c>
      <c r="P21" s="170">
        <f t="shared" ref="P21" si="1">AVERAGE(P15:P20)</f>
        <v>39.25</v>
      </c>
      <c r="Q21" s="170">
        <v>21</v>
      </c>
    </row>
    <row r="23" spans="1:17" x14ac:dyDescent="0.25">
      <c r="A23" s="333" t="s">
        <v>103</v>
      </c>
      <c r="B23" s="333"/>
      <c r="C23" s="335" t="s">
        <v>305</v>
      </c>
      <c r="D23" s="336"/>
      <c r="E23" s="336"/>
      <c r="F23" s="336"/>
      <c r="G23" s="336"/>
      <c r="H23" s="336"/>
      <c r="I23" s="336"/>
      <c r="J23" s="336"/>
      <c r="K23" s="336"/>
      <c r="L23" s="337"/>
      <c r="M23" s="10"/>
    </row>
    <row r="24" spans="1:17" x14ac:dyDescent="0.25">
      <c r="A24" s="333"/>
      <c r="B24" s="333"/>
      <c r="C24" s="338" t="s">
        <v>322</v>
      </c>
      <c r="D24" s="336"/>
      <c r="E24" s="336"/>
      <c r="F24" s="336"/>
      <c r="G24" s="336"/>
      <c r="H24" s="339" t="s">
        <v>105</v>
      </c>
      <c r="I24" s="336"/>
      <c r="J24" s="336"/>
      <c r="K24" s="336"/>
      <c r="L24" s="337"/>
      <c r="M24" s="10"/>
    </row>
    <row r="25" spans="1:17" x14ac:dyDescent="0.25">
      <c r="A25" s="333"/>
      <c r="B25" s="333"/>
      <c r="C25" s="335" t="s">
        <v>298</v>
      </c>
      <c r="D25" s="336"/>
      <c r="E25" s="336"/>
      <c r="F25" s="336"/>
      <c r="G25" s="336"/>
      <c r="H25" s="336" t="s">
        <v>298</v>
      </c>
      <c r="I25" s="336"/>
      <c r="J25" s="336"/>
      <c r="K25" s="336"/>
      <c r="L25" s="337"/>
      <c r="M25" s="10"/>
    </row>
    <row r="26" spans="1:17" ht="24.75" x14ac:dyDescent="0.25">
      <c r="A26" s="334"/>
      <c r="B26" s="334"/>
      <c r="C26" s="180" t="s">
        <v>122</v>
      </c>
      <c r="D26" s="181" t="s">
        <v>123</v>
      </c>
      <c r="E26" s="181" t="s">
        <v>124</v>
      </c>
      <c r="F26" s="181" t="s">
        <v>125</v>
      </c>
      <c r="G26" s="181" t="s">
        <v>326</v>
      </c>
      <c r="H26" s="181" t="s">
        <v>122</v>
      </c>
      <c r="I26" s="181" t="s">
        <v>123</v>
      </c>
      <c r="J26" s="181" t="s">
        <v>124</v>
      </c>
      <c r="K26" s="181" t="s">
        <v>125</v>
      </c>
      <c r="L26" s="182" t="s">
        <v>326</v>
      </c>
      <c r="M26" s="10"/>
    </row>
    <row r="27" spans="1:17" x14ac:dyDescent="0.25">
      <c r="A27" s="328" t="s">
        <v>296</v>
      </c>
      <c r="B27" s="183" t="s">
        <v>105</v>
      </c>
      <c r="C27" s="184">
        <v>201.63636363636365</v>
      </c>
      <c r="D27" s="185">
        <v>83</v>
      </c>
      <c r="E27" s="185">
        <v>14</v>
      </c>
      <c r="F27" s="185">
        <v>600</v>
      </c>
      <c r="G27" s="185">
        <v>219.56651508245639</v>
      </c>
      <c r="H27" s="185">
        <v>25.5</v>
      </c>
      <c r="I27" s="185">
        <v>25</v>
      </c>
      <c r="J27" s="185">
        <v>10</v>
      </c>
      <c r="K27" s="185">
        <v>42</v>
      </c>
      <c r="L27" s="186">
        <v>13.076696830622021</v>
      </c>
      <c r="M27" s="10"/>
    </row>
    <row r="28" spans="1:17" x14ac:dyDescent="0.25">
      <c r="A28" s="329"/>
      <c r="B28" s="187" t="s">
        <v>106</v>
      </c>
      <c r="C28" s="188">
        <v>40.625</v>
      </c>
      <c r="D28" s="189">
        <v>21</v>
      </c>
      <c r="E28" s="189">
        <v>10</v>
      </c>
      <c r="F28" s="189">
        <v>219</v>
      </c>
      <c r="G28" s="189">
        <v>42.959658495669125</v>
      </c>
      <c r="H28" s="189">
        <v>22.583333333333332</v>
      </c>
      <c r="I28" s="189">
        <v>20</v>
      </c>
      <c r="J28" s="189">
        <v>10</v>
      </c>
      <c r="K28" s="189">
        <v>40</v>
      </c>
      <c r="L28" s="190">
        <v>10.290846182482523</v>
      </c>
      <c r="M28" s="10"/>
    </row>
    <row r="29" spans="1:17" x14ac:dyDescent="0.25">
      <c r="A29" s="329"/>
      <c r="B29" s="187" t="s">
        <v>107</v>
      </c>
      <c r="C29" s="188">
        <v>47.92307692307692</v>
      </c>
      <c r="D29" s="189">
        <v>29</v>
      </c>
      <c r="E29" s="189">
        <v>10</v>
      </c>
      <c r="F29" s="189">
        <v>256</v>
      </c>
      <c r="G29" s="189">
        <v>55.684442037433065</v>
      </c>
      <c r="H29" s="189">
        <v>22.8125</v>
      </c>
      <c r="I29" s="189">
        <v>21.5</v>
      </c>
      <c r="J29" s="189">
        <v>5</v>
      </c>
      <c r="K29" s="189">
        <v>50</v>
      </c>
      <c r="L29" s="190">
        <v>12.226848871779405</v>
      </c>
      <c r="M29" s="10"/>
    </row>
    <row r="30" spans="1:17" x14ac:dyDescent="0.25">
      <c r="A30" s="329"/>
      <c r="B30" s="187" t="s">
        <v>108</v>
      </c>
      <c r="C30" s="188">
        <v>37.45945945945946</v>
      </c>
      <c r="D30" s="189">
        <v>28</v>
      </c>
      <c r="E30" s="189">
        <v>7</v>
      </c>
      <c r="F30" s="189">
        <v>158</v>
      </c>
      <c r="G30" s="189">
        <v>30.287139363281089</v>
      </c>
      <c r="H30" s="189">
        <v>27</v>
      </c>
      <c r="I30" s="189">
        <v>21</v>
      </c>
      <c r="J30" s="189">
        <v>10</v>
      </c>
      <c r="K30" s="189">
        <v>99</v>
      </c>
      <c r="L30" s="190">
        <v>21.357083134173543</v>
      </c>
      <c r="M30" s="10"/>
    </row>
    <row r="31" spans="1:17" x14ac:dyDescent="0.25">
      <c r="A31" s="329"/>
      <c r="B31" s="187" t="s">
        <v>109</v>
      </c>
      <c r="C31" s="188">
        <v>91.13333333333334</v>
      </c>
      <c r="D31" s="189">
        <v>44.5</v>
      </c>
      <c r="E31" s="189">
        <v>3</v>
      </c>
      <c r="F31" s="189">
        <v>437</v>
      </c>
      <c r="G31" s="189">
        <v>114.60388551315633</v>
      </c>
      <c r="H31" s="189">
        <v>34</v>
      </c>
      <c r="I31" s="189">
        <v>20</v>
      </c>
      <c r="J31" s="189">
        <v>10</v>
      </c>
      <c r="K31" s="189">
        <v>75</v>
      </c>
      <c r="L31" s="190">
        <v>26.78485712914242</v>
      </c>
      <c r="M31" s="10"/>
    </row>
    <row r="32" spans="1:17" x14ac:dyDescent="0.25">
      <c r="A32" s="330"/>
      <c r="B32" s="191" t="s">
        <v>110</v>
      </c>
      <c r="C32" s="192">
        <v>60.166666666666664</v>
      </c>
      <c r="D32" s="193">
        <v>30</v>
      </c>
      <c r="E32" s="193">
        <v>5</v>
      </c>
      <c r="F32" s="193">
        <v>247</v>
      </c>
      <c r="G32" s="193">
        <v>92.458459140668495</v>
      </c>
      <c r="H32" s="193">
        <v>20.8</v>
      </c>
      <c r="I32" s="193">
        <v>20</v>
      </c>
      <c r="J32" s="193">
        <v>6</v>
      </c>
      <c r="K32" s="193">
        <v>41</v>
      </c>
      <c r="L32" s="194">
        <v>13.442470011125186</v>
      </c>
      <c r="M32" s="10"/>
    </row>
    <row r="33" spans="1:13" x14ac:dyDescent="0.25">
      <c r="C33" s="170">
        <f>AVERAGE(C27:C32)</f>
        <v>79.823983336483352</v>
      </c>
      <c r="D33" s="170">
        <f t="shared" ref="D33:L33" si="2">AVERAGE(D27:D32)</f>
        <v>39.25</v>
      </c>
      <c r="E33" s="170">
        <f t="shared" si="2"/>
        <v>8.1666666666666661</v>
      </c>
      <c r="F33" s="170">
        <f t="shared" si="2"/>
        <v>319.5</v>
      </c>
      <c r="G33" s="170">
        <f t="shared" si="2"/>
        <v>92.593349938777422</v>
      </c>
      <c r="H33" s="170">
        <f t="shared" si="2"/>
        <v>25.449305555555554</v>
      </c>
      <c r="I33" s="170">
        <f t="shared" si="2"/>
        <v>21.25</v>
      </c>
      <c r="J33" s="170">
        <f t="shared" si="2"/>
        <v>8.5</v>
      </c>
      <c r="K33" s="170">
        <f t="shared" si="2"/>
        <v>57.833333333333336</v>
      </c>
      <c r="L33" s="170">
        <f t="shared" si="2"/>
        <v>16.196467026554181</v>
      </c>
    </row>
    <row r="35" spans="1:13" ht="15.75" thickBot="1" x14ac:dyDescent="0.3"/>
    <row r="36" spans="1:13" ht="15.75" thickBot="1" x14ac:dyDescent="0.3">
      <c r="A36" s="435" t="s">
        <v>115</v>
      </c>
      <c r="B36" s="437" t="s">
        <v>328</v>
      </c>
      <c r="C36" s="437"/>
      <c r="D36" s="437"/>
      <c r="E36" s="437"/>
      <c r="F36" s="437"/>
      <c r="G36" s="437" t="s">
        <v>353</v>
      </c>
      <c r="H36" s="437"/>
      <c r="I36" s="437"/>
      <c r="J36" s="437"/>
      <c r="K36" s="437"/>
      <c r="M36" s="10"/>
    </row>
    <row r="37" spans="1:13" ht="15.75" thickBot="1" x14ac:dyDescent="0.3">
      <c r="A37" s="436"/>
      <c r="B37" s="430" t="s">
        <v>122</v>
      </c>
      <c r="C37" s="430" t="s">
        <v>123</v>
      </c>
      <c r="D37" s="430" t="s">
        <v>350</v>
      </c>
      <c r="E37" s="430" t="s">
        <v>351</v>
      </c>
      <c r="F37" s="430" t="s">
        <v>352</v>
      </c>
      <c r="G37" s="430" t="s">
        <v>122</v>
      </c>
      <c r="H37" s="430" t="s">
        <v>123</v>
      </c>
      <c r="I37" s="430" t="s">
        <v>350</v>
      </c>
      <c r="J37" s="430" t="s">
        <v>351</v>
      </c>
      <c r="K37" s="430" t="s">
        <v>352</v>
      </c>
      <c r="M37" s="10"/>
    </row>
    <row r="38" spans="1:13" x14ac:dyDescent="0.25">
      <c r="A38" s="431" t="s">
        <v>116</v>
      </c>
      <c r="B38" s="432">
        <v>5487273</v>
      </c>
      <c r="C38" s="432">
        <v>4590000</v>
      </c>
      <c r="D38" s="432">
        <v>2500000</v>
      </c>
      <c r="E38" s="432">
        <v>12000000</v>
      </c>
      <c r="F38" s="432">
        <v>3062558</v>
      </c>
      <c r="G38" s="446">
        <v>154.66666666666666</v>
      </c>
      <c r="H38" s="446">
        <v>46</v>
      </c>
      <c r="I38" s="446">
        <v>10</v>
      </c>
      <c r="J38" s="446">
        <v>600</v>
      </c>
      <c r="K38" s="446">
        <v>202.41600256708483</v>
      </c>
      <c r="M38" s="10"/>
    </row>
    <row r="39" spans="1:13" x14ac:dyDescent="0.25">
      <c r="A39" s="431" t="s">
        <v>117</v>
      </c>
      <c r="B39" s="432">
        <v>1817188</v>
      </c>
      <c r="C39" s="432">
        <v>1575000</v>
      </c>
      <c r="D39" s="432">
        <v>500000</v>
      </c>
      <c r="E39" s="432">
        <v>5000000</v>
      </c>
      <c r="F39" s="432">
        <v>842099</v>
      </c>
      <c r="G39" s="447">
        <v>35.704545454545453</v>
      </c>
      <c r="H39" s="447">
        <v>20</v>
      </c>
      <c r="I39" s="447">
        <v>10</v>
      </c>
      <c r="J39" s="447">
        <v>219</v>
      </c>
      <c r="K39" s="447">
        <v>37.731351189419136</v>
      </c>
      <c r="M39" s="10"/>
    </row>
    <row r="40" spans="1:13" x14ac:dyDescent="0.25">
      <c r="A40" s="431" t="s">
        <v>118</v>
      </c>
      <c r="B40" s="432">
        <v>776923</v>
      </c>
      <c r="C40" s="432">
        <v>700000</v>
      </c>
      <c r="D40" s="432">
        <v>50000</v>
      </c>
      <c r="E40" s="432">
        <v>2250000</v>
      </c>
      <c r="F40" s="432">
        <v>443646</v>
      </c>
      <c r="G40" s="447">
        <v>40.61818181818181</v>
      </c>
      <c r="H40" s="447">
        <v>26</v>
      </c>
      <c r="I40" s="447">
        <v>5</v>
      </c>
      <c r="J40" s="447">
        <v>256</v>
      </c>
      <c r="K40" s="447">
        <v>48.53883168987673</v>
      </c>
      <c r="M40" s="10"/>
    </row>
    <row r="41" spans="1:13" x14ac:dyDescent="0.25">
      <c r="A41" s="431" t="s">
        <v>119</v>
      </c>
      <c r="B41" s="432">
        <v>588514</v>
      </c>
      <c r="C41" s="432">
        <v>500000</v>
      </c>
      <c r="D41" s="432">
        <v>250000</v>
      </c>
      <c r="E41" s="432">
        <v>3250000</v>
      </c>
      <c r="F41" s="432">
        <v>507054</v>
      </c>
      <c r="G41" s="447">
        <v>34.166666666666664</v>
      </c>
      <c r="H41" s="447">
        <v>25.5</v>
      </c>
      <c r="I41" s="447">
        <v>7</v>
      </c>
      <c r="J41" s="447">
        <v>158</v>
      </c>
      <c r="K41" s="447">
        <v>28.014652500378819</v>
      </c>
      <c r="M41" s="10"/>
    </row>
    <row r="42" spans="1:13" x14ac:dyDescent="0.25">
      <c r="A42" s="431" t="s">
        <v>120</v>
      </c>
      <c r="B42" s="432">
        <v>591667</v>
      </c>
      <c r="C42" s="432">
        <v>450000</v>
      </c>
      <c r="D42" s="432">
        <v>250000</v>
      </c>
      <c r="E42" s="432">
        <v>3000000</v>
      </c>
      <c r="F42" s="432">
        <v>561108</v>
      </c>
      <c r="G42" s="447">
        <v>79.105263157894726</v>
      </c>
      <c r="H42" s="447">
        <v>35.5</v>
      </c>
      <c r="I42" s="447">
        <v>3</v>
      </c>
      <c r="J42" s="447">
        <v>437</v>
      </c>
      <c r="K42" s="447">
        <v>104.81973959797999</v>
      </c>
      <c r="M42" s="10"/>
    </row>
    <row r="43" spans="1:13" ht="15.75" thickBot="1" x14ac:dyDescent="0.3">
      <c r="A43" s="433" t="s">
        <v>121</v>
      </c>
      <c r="B43" s="434">
        <v>325000</v>
      </c>
      <c r="C43" s="434">
        <v>300000</v>
      </c>
      <c r="D43" s="434">
        <v>100000</v>
      </c>
      <c r="E43" s="434">
        <v>500000</v>
      </c>
      <c r="F43" s="434">
        <v>157321</v>
      </c>
      <c r="G43" s="434">
        <v>42.272727272727273</v>
      </c>
      <c r="H43" s="434">
        <v>25</v>
      </c>
      <c r="I43" s="434">
        <v>5</v>
      </c>
      <c r="J43" s="434">
        <v>247</v>
      </c>
      <c r="K43" s="434">
        <v>69.059526365434778</v>
      </c>
      <c r="M43" s="10"/>
    </row>
    <row r="46" spans="1:13" x14ac:dyDescent="0.25">
      <c r="A46" s="438" t="s">
        <v>115</v>
      </c>
      <c r="B46" s="346" t="s">
        <v>126</v>
      </c>
      <c r="C46" s="346"/>
      <c r="D46" s="346"/>
      <c r="E46" s="346"/>
      <c r="F46" s="346" t="s">
        <v>2</v>
      </c>
      <c r="G46" s="346"/>
      <c r="H46" s="346"/>
      <c r="I46" s="346"/>
    </row>
    <row r="47" spans="1:13" ht="24.75" x14ac:dyDescent="0.25">
      <c r="A47" s="438"/>
      <c r="B47" s="311" t="s">
        <v>122</v>
      </c>
      <c r="C47" s="311" t="s">
        <v>123</v>
      </c>
      <c r="D47" s="311" t="s">
        <v>124</v>
      </c>
      <c r="E47" s="311" t="s">
        <v>125</v>
      </c>
      <c r="F47" s="311" t="s">
        <v>122</v>
      </c>
      <c r="G47" s="311" t="s">
        <v>123</v>
      </c>
      <c r="H47" s="311" t="s">
        <v>124</v>
      </c>
      <c r="I47" s="311" t="s">
        <v>125</v>
      </c>
    </row>
    <row r="48" spans="1:13" x14ac:dyDescent="0.25">
      <c r="A48" s="439" t="s">
        <v>116</v>
      </c>
      <c r="B48" s="429">
        <v>5616177.8571428573</v>
      </c>
      <c r="C48" s="11">
        <v>4143750</v>
      </c>
      <c r="D48" s="11">
        <v>1608750</v>
      </c>
      <c r="E48" s="11">
        <v>8125000</v>
      </c>
      <c r="F48" s="4">
        <v>156.89999999999998</v>
      </c>
      <c r="G48" s="440">
        <v>159</v>
      </c>
      <c r="H48" s="440">
        <v>27</v>
      </c>
      <c r="I48" s="441">
        <v>417</v>
      </c>
    </row>
    <row r="49" spans="1:9" x14ac:dyDescent="0.25">
      <c r="A49" s="439" t="s">
        <v>117</v>
      </c>
      <c r="B49" s="429">
        <v>1800000</v>
      </c>
      <c r="C49" s="12">
        <v>1750000</v>
      </c>
      <c r="D49" s="12">
        <v>500000</v>
      </c>
      <c r="E49" s="12">
        <v>5000000</v>
      </c>
      <c r="F49" s="4">
        <v>29.949999999999996</v>
      </c>
      <c r="G49" s="442">
        <v>21</v>
      </c>
      <c r="H49" s="442">
        <v>12</v>
      </c>
      <c r="I49" s="443">
        <v>96</v>
      </c>
    </row>
    <row r="50" spans="1:9" x14ac:dyDescent="0.25">
      <c r="A50" s="439" t="s">
        <v>118</v>
      </c>
      <c r="B50" s="429">
        <v>713333.33333333337</v>
      </c>
      <c r="C50" s="12">
        <v>650000</v>
      </c>
      <c r="D50" s="12">
        <v>350000</v>
      </c>
      <c r="E50" s="12">
        <v>2250000</v>
      </c>
      <c r="F50" s="4">
        <v>44.85</v>
      </c>
      <c r="G50" s="442">
        <v>29</v>
      </c>
      <c r="H50" s="442">
        <v>10</v>
      </c>
      <c r="I50" s="443">
        <v>256</v>
      </c>
    </row>
    <row r="51" spans="1:9" x14ac:dyDescent="0.25">
      <c r="A51" s="439" t="s">
        <v>119</v>
      </c>
      <c r="B51" s="429">
        <v>542857.14285714272</v>
      </c>
      <c r="C51" s="12">
        <v>500000</v>
      </c>
      <c r="D51" s="12">
        <v>250000</v>
      </c>
      <c r="E51" s="12">
        <v>3250000</v>
      </c>
      <c r="F51" s="4">
        <v>30.900000000000002</v>
      </c>
      <c r="G51" s="442">
        <v>29</v>
      </c>
      <c r="H51" s="442">
        <v>7</v>
      </c>
      <c r="I51" s="443">
        <v>80</v>
      </c>
    </row>
    <row r="52" spans="1:9" x14ac:dyDescent="0.25">
      <c r="A52" s="439" t="s">
        <v>120</v>
      </c>
      <c r="B52" s="429">
        <v>450000.00000000006</v>
      </c>
      <c r="C52" s="12">
        <v>400000</v>
      </c>
      <c r="D52" s="12">
        <v>250000</v>
      </c>
      <c r="E52" s="12">
        <v>750000</v>
      </c>
      <c r="F52" s="4">
        <v>82.1</v>
      </c>
      <c r="G52" s="442">
        <v>46</v>
      </c>
      <c r="H52" s="442">
        <v>5</v>
      </c>
      <c r="I52" s="443">
        <v>437</v>
      </c>
    </row>
    <row r="53" spans="1:9" x14ac:dyDescent="0.25">
      <c r="A53" s="439" t="s">
        <v>121</v>
      </c>
      <c r="B53" s="429">
        <v>325000</v>
      </c>
      <c r="C53" s="13">
        <v>300000</v>
      </c>
      <c r="D53" s="13">
        <v>100000</v>
      </c>
      <c r="E53" s="13">
        <v>500000</v>
      </c>
      <c r="F53" s="4">
        <v>52.75</v>
      </c>
      <c r="G53" s="444">
        <v>30</v>
      </c>
      <c r="H53" s="444">
        <v>5</v>
      </c>
      <c r="I53" s="445">
        <v>247</v>
      </c>
    </row>
  </sheetData>
  <mergeCells count="22">
    <mergeCell ref="G36:K36"/>
    <mergeCell ref="A36:A37"/>
    <mergeCell ref="B36:F36"/>
    <mergeCell ref="A46:A47"/>
    <mergeCell ref="B46:E46"/>
    <mergeCell ref="F46:I46"/>
    <mergeCell ref="R1:W1"/>
    <mergeCell ref="L1:Q1"/>
    <mergeCell ref="K1:K2"/>
    <mergeCell ref="A1:A2"/>
    <mergeCell ref="B1:E1"/>
    <mergeCell ref="F1:I1"/>
    <mergeCell ref="A27:A32"/>
    <mergeCell ref="A13:A14"/>
    <mergeCell ref="A23:B26"/>
    <mergeCell ref="C23:L23"/>
    <mergeCell ref="C24:G24"/>
    <mergeCell ref="H24:L24"/>
    <mergeCell ref="C25:G25"/>
    <mergeCell ref="H25:L25"/>
    <mergeCell ref="B13:G13"/>
    <mergeCell ref="H13:L13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83FFB-F3C9-4037-BC8F-DB7C1B83C3E8}">
  <dimension ref="A1:Y53"/>
  <sheetViews>
    <sheetView workbookViewId="0">
      <selection activeCell="B51" sqref="B51:F53"/>
    </sheetView>
  </sheetViews>
  <sheetFormatPr defaultColWidth="9.140625" defaultRowHeight="15" x14ac:dyDescent="0.25"/>
  <cols>
    <col min="1" max="1" width="10.42578125" style="15" customWidth="1"/>
    <col min="2" max="2" width="24" style="15" customWidth="1"/>
    <col min="3" max="3" width="16.28515625" style="15" customWidth="1"/>
    <col min="4" max="4" width="22" style="15" customWidth="1"/>
    <col min="5" max="5" width="12.85546875" style="15" customWidth="1"/>
    <col min="6" max="6" width="8.28515625" style="15" customWidth="1"/>
    <col min="7" max="7" width="10.5703125" style="15" bestFit="1" customWidth="1"/>
    <col min="8" max="8" width="6.7109375" style="15" customWidth="1"/>
    <col min="9" max="9" width="9.42578125" style="15" bestFit="1" customWidth="1"/>
    <col min="10" max="10" width="18.85546875" style="15" customWidth="1"/>
    <col min="11" max="11" width="7.140625" style="15" customWidth="1"/>
    <col min="12" max="12" width="14.42578125" style="15" customWidth="1"/>
    <col min="13" max="13" width="9.42578125" style="15" bestFit="1" customWidth="1"/>
    <col min="14" max="14" width="11" style="15" customWidth="1"/>
    <col min="15" max="15" width="11.140625" style="15" customWidth="1"/>
    <col min="16" max="16" width="9.140625" style="15"/>
    <col min="17" max="17" width="5.85546875" style="15" customWidth="1"/>
    <col min="18" max="18" width="9.28515625" style="15" bestFit="1" customWidth="1"/>
    <col min="19" max="19" width="10.85546875" style="15" customWidth="1"/>
    <col min="20" max="20" width="11.5703125" style="15" customWidth="1"/>
    <col min="21" max="16384" width="9.140625" style="15"/>
  </cols>
  <sheetData>
    <row r="1" spans="1:25" x14ac:dyDescent="0.25">
      <c r="A1" s="278"/>
      <c r="B1" s="278"/>
      <c r="C1" s="278"/>
      <c r="D1" s="278"/>
      <c r="E1" s="278"/>
      <c r="F1" s="278"/>
      <c r="G1" s="278"/>
      <c r="H1" s="278"/>
      <c r="I1" s="278"/>
      <c r="J1" s="278"/>
      <c r="O1" s="368" t="s">
        <v>328</v>
      </c>
      <c r="P1" s="368"/>
      <c r="Q1" s="368"/>
      <c r="R1" s="368"/>
      <c r="S1" s="368"/>
      <c r="T1" s="368"/>
      <c r="U1" s="368" t="s">
        <v>172</v>
      </c>
      <c r="V1" s="368"/>
      <c r="W1" s="368"/>
      <c r="X1" s="368"/>
      <c r="Y1" s="368"/>
    </row>
    <row r="2" spans="1:25" ht="15.75" x14ac:dyDescent="0.25">
      <c r="A2" s="371" t="s">
        <v>127</v>
      </c>
      <c r="B2" s="371"/>
      <c r="C2" s="371"/>
      <c r="D2" s="371"/>
      <c r="E2" s="371"/>
      <c r="F2" s="371"/>
      <c r="G2" s="278"/>
      <c r="H2" s="278"/>
      <c r="I2" s="278"/>
      <c r="J2" s="278"/>
      <c r="O2" s="369" t="s">
        <v>115</v>
      </c>
      <c r="P2" s="369"/>
      <c r="Q2" s="370" t="s">
        <v>16</v>
      </c>
      <c r="R2" s="370" t="s">
        <v>135</v>
      </c>
      <c r="S2" s="370"/>
      <c r="T2" s="370"/>
      <c r="U2" s="369" t="s">
        <v>115</v>
      </c>
      <c r="V2" s="369"/>
      <c r="W2" s="370" t="s">
        <v>16</v>
      </c>
      <c r="X2" s="370" t="s">
        <v>135</v>
      </c>
      <c r="Y2" s="370"/>
    </row>
    <row r="3" spans="1:25" x14ac:dyDescent="0.25">
      <c r="A3" s="366" t="s">
        <v>103</v>
      </c>
      <c r="B3" s="365" t="s">
        <v>173</v>
      </c>
      <c r="C3" s="365"/>
      <c r="D3" s="365"/>
      <c r="E3" s="365"/>
      <c r="F3" s="365"/>
      <c r="G3" s="365" t="s">
        <v>172</v>
      </c>
      <c r="H3" s="365"/>
      <c r="I3" s="365"/>
      <c r="J3" s="365"/>
      <c r="K3" s="365"/>
      <c r="O3" s="369"/>
      <c r="P3" s="369"/>
      <c r="Q3" s="370"/>
      <c r="R3" s="281" t="s">
        <v>105</v>
      </c>
      <c r="S3" s="281" t="s">
        <v>106</v>
      </c>
      <c r="T3" s="281" t="s">
        <v>107</v>
      </c>
      <c r="U3" s="369"/>
      <c r="V3" s="369"/>
      <c r="W3" s="370"/>
      <c r="X3" s="281" t="s">
        <v>105</v>
      </c>
      <c r="Y3" s="281" t="s">
        <v>106</v>
      </c>
    </row>
    <row r="4" spans="1:25" ht="24.75" x14ac:dyDescent="0.25">
      <c r="A4" s="367"/>
      <c r="B4" s="92" t="s">
        <v>170</v>
      </c>
      <c r="C4" s="92" t="s">
        <v>129</v>
      </c>
      <c r="D4" s="92" t="s">
        <v>171</v>
      </c>
      <c r="E4" s="92" t="s">
        <v>131</v>
      </c>
      <c r="F4" s="92" t="s">
        <v>132</v>
      </c>
      <c r="G4" s="93" t="s">
        <v>128</v>
      </c>
      <c r="H4" s="93" t="s">
        <v>129</v>
      </c>
      <c r="I4" s="93" t="s">
        <v>130</v>
      </c>
      <c r="J4" s="93" t="s">
        <v>131</v>
      </c>
      <c r="K4" s="93" t="s">
        <v>132</v>
      </c>
      <c r="O4" s="363" t="s">
        <v>169</v>
      </c>
      <c r="P4" s="283" t="s">
        <v>110</v>
      </c>
      <c r="Q4" s="89">
        <v>6</v>
      </c>
      <c r="R4" s="284">
        <v>325000</v>
      </c>
      <c r="S4" s="91"/>
      <c r="T4" s="91"/>
      <c r="U4" s="363" t="s">
        <v>169</v>
      </c>
      <c r="V4" s="283" t="s">
        <v>108</v>
      </c>
      <c r="W4" s="89">
        <v>37</v>
      </c>
      <c r="X4" s="284">
        <v>37.45945945945946</v>
      </c>
      <c r="Y4" s="91"/>
    </row>
    <row r="5" spans="1:25" ht="24" x14ac:dyDescent="0.25">
      <c r="A5" s="87" t="s">
        <v>133</v>
      </c>
      <c r="B5" s="88">
        <f>158713635555986/1000000</f>
        <v>158713635.55598599</v>
      </c>
      <c r="C5" s="89">
        <v>5</v>
      </c>
      <c r="D5" s="90">
        <f>31742727111197.1/1000000</f>
        <v>31742727.111197103</v>
      </c>
      <c r="E5" s="90">
        <v>36.736090843711459</v>
      </c>
      <c r="F5" s="90">
        <v>2.8461636078286249E-19</v>
      </c>
      <c r="G5" s="86">
        <v>143491.00000000003</v>
      </c>
      <c r="H5" s="84">
        <v>5</v>
      </c>
      <c r="I5" s="83">
        <v>28698.200000000004</v>
      </c>
      <c r="J5" s="83">
        <v>5.0140283476350236</v>
      </c>
      <c r="K5" s="83">
        <v>4.1640126481344222E-4</v>
      </c>
      <c r="O5" s="363"/>
      <c r="P5" s="283" t="s">
        <v>108</v>
      </c>
      <c r="Q5" s="89">
        <v>37</v>
      </c>
      <c r="R5" s="284">
        <v>588513.51351351349</v>
      </c>
      <c r="S5" s="91"/>
      <c r="T5" s="91"/>
      <c r="U5" s="363"/>
      <c r="V5" s="283" t="s">
        <v>106</v>
      </c>
      <c r="W5" s="89">
        <v>32</v>
      </c>
      <c r="X5" s="284">
        <v>40.625</v>
      </c>
      <c r="Y5" s="91"/>
    </row>
    <row r="6" spans="1:25" ht="24" x14ac:dyDescent="0.25">
      <c r="A6" s="87" t="s">
        <v>134</v>
      </c>
      <c r="B6" s="88">
        <f>158713635555986/1000000</f>
        <v>158713635.55598599</v>
      </c>
      <c r="C6" s="89">
        <v>79</v>
      </c>
      <c r="D6" s="90">
        <f>31742727111197.1/1000000</f>
        <v>31742727.111197103</v>
      </c>
      <c r="E6" s="91"/>
      <c r="F6" s="91"/>
      <c r="G6" s="86">
        <v>526569.5</v>
      </c>
      <c r="H6" s="84">
        <v>92</v>
      </c>
      <c r="I6" s="83">
        <v>5723.58152173913</v>
      </c>
      <c r="J6" s="85"/>
      <c r="K6" s="85"/>
      <c r="O6" s="363"/>
      <c r="P6" s="283" t="s">
        <v>109</v>
      </c>
      <c r="Q6" s="89">
        <v>30</v>
      </c>
      <c r="R6" s="284">
        <v>591666.66666666663</v>
      </c>
      <c r="S6" s="91"/>
      <c r="T6" s="91"/>
      <c r="U6" s="363"/>
      <c r="V6" s="283" t="s">
        <v>107</v>
      </c>
      <c r="W6" s="89">
        <v>39</v>
      </c>
      <c r="X6" s="284">
        <v>47.92307692307692</v>
      </c>
      <c r="Y6" s="91"/>
    </row>
    <row r="7" spans="1:25" x14ac:dyDescent="0.25">
      <c r="A7" s="87" t="s">
        <v>114</v>
      </c>
      <c r="B7" s="88">
        <f>158713635555986/1000000</f>
        <v>158713635.55598599</v>
      </c>
      <c r="C7" s="89">
        <v>84</v>
      </c>
      <c r="D7" s="91"/>
      <c r="E7" s="91"/>
      <c r="F7" s="91"/>
      <c r="G7" s="86">
        <v>670060.5</v>
      </c>
      <c r="H7" s="84">
        <v>97</v>
      </c>
      <c r="I7" s="85"/>
      <c r="J7" s="85"/>
      <c r="K7" s="85"/>
      <c r="O7" s="363"/>
      <c r="P7" s="283" t="s">
        <v>107</v>
      </c>
      <c r="Q7" s="89">
        <v>39</v>
      </c>
      <c r="R7" s="284">
        <v>776923.07692307688</v>
      </c>
      <c r="S7" s="91"/>
      <c r="T7" s="91"/>
      <c r="U7" s="363"/>
      <c r="V7" s="283" t="s">
        <v>110</v>
      </c>
      <c r="W7" s="89">
        <v>6</v>
      </c>
      <c r="X7" s="284">
        <v>60.166666666666664</v>
      </c>
      <c r="Y7" s="91"/>
    </row>
    <row r="8" spans="1:25" x14ac:dyDescent="0.25">
      <c r="A8" s="278"/>
      <c r="B8" s="278"/>
      <c r="C8" s="278"/>
      <c r="D8" s="278"/>
      <c r="E8" s="278"/>
      <c r="F8" s="278"/>
      <c r="G8" s="278"/>
      <c r="H8" s="278"/>
      <c r="I8" s="278"/>
      <c r="J8" s="278"/>
      <c r="O8" s="363"/>
      <c r="P8" s="283" t="s">
        <v>106</v>
      </c>
      <c r="Q8" s="89">
        <v>32</v>
      </c>
      <c r="R8" s="91"/>
      <c r="S8" s="284">
        <v>1817187.5</v>
      </c>
      <c r="T8" s="91"/>
      <c r="U8" s="363"/>
      <c r="V8" s="283" t="s">
        <v>109</v>
      </c>
      <c r="W8" s="89">
        <v>30</v>
      </c>
      <c r="X8" s="284">
        <v>91.13333333333334</v>
      </c>
      <c r="Y8" s="91"/>
    </row>
    <row r="9" spans="1:25" x14ac:dyDescent="0.25">
      <c r="O9" s="363"/>
      <c r="P9" s="283" t="s">
        <v>105</v>
      </c>
      <c r="Q9" s="89">
        <v>11</v>
      </c>
      <c r="R9" s="91"/>
      <c r="S9" s="91"/>
      <c r="T9" s="284">
        <v>5487272.7272727275</v>
      </c>
      <c r="U9" s="363"/>
      <c r="V9" s="283" t="s">
        <v>105</v>
      </c>
      <c r="W9" s="89">
        <v>11</v>
      </c>
      <c r="X9" s="91"/>
      <c r="Y9" s="284">
        <v>201.63636363636363</v>
      </c>
    </row>
    <row r="10" spans="1:25" x14ac:dyDescent="0.25">
      <c r="O10" s="363"/>
      <c r="P10" s="87" t="s">
        <v>132</v>
      </c>
      <c r="Q10" s="91"/>
      <c r="R10" s="90">
        <v>0.77872342625640945</v>
      </c>
      <c r="S10" s="90">
        <v>1</v>
      </c>
      <c r="T10" s="90">
        <v>1</v>
      </c>
      <c r="U10" s="363"/>
      <c r="V10" s="87" t="s">
        <v>132</v>
      </c>
      <c r="W10" s="91"/>
      <c r="X10" s="90">
        <v>0.49713293792817437</v>
      </c>
      <c r="Y10" s="90">
        <v>1</v>
      </c>
    </row>
    <row r="11" spans="1:25" x14ac:dyDescent="0.25">
      <c r="A11" s="372" t="s">
        <v>127</v>
      </c>
      <c r="B11" s="372"/>
      <c r="C11" s="372"/>
      <c r="D11" s="372"/>
      <c r="E11" s="372"/>
      <c r="F11" s="372"/>
      <c r="G11" s="372"/>
      <c r="H11" s="278"/>
      <c r="O11" s="364" t="s">
        <v>136</v>
      </c>
      <c r="P11" s="364"/>
      <c r="Q11" s="364"/>
      <c r="R11" s="364"/>
      <c r="S11" s="364"/>
      <c r="T11" s="364"/>
      <c r="U11" s="364" t="s">
        <v>136</v>
      </c>
      <c r="V11" s="364"/>
      <c r="W11" s="364"/>
      <c r="X11" s="364"/>
      <c r="Y11" s="364"/>
    </row>
    <row r="12" spans="1:25" ht="24.75" x14ac:dyDescent="0.25">
      <c r="A12" s="373" t="s">
        <v>103</v>
      </c>
      <c r="B12" s="373"/>
      <c r="C12" s="279" t="s">
        <v>170</v>
      </c>
      <c r="D12" s="279" t="s">
        <v>129</v>
      </c>
      <c r="E12" s="279" t="s">
        <v>336</v>
      </c>
      <c r="F12" s="279" t="s">
        <v>131</v>
      </c>
      <c r="G12" s="279" t="s">
        <v>132</v>
      </c>
      <c r="H12" s="278"/>
      <c r="O12" s="364" t="s">
        <v>337</v>
      </c>
      <c r="P12" s="364"/>
      <c r="Q12" s="364"/>
      <c r="R12" s="364"/>
      <c r="S12" s="364"/>
      <c r="T12" s="364"/>
      <c r="U12" s="364" t="s">
        <v>337</v>
      </c>
      <c r="V12" s="364"/>
      <c r="W12" s="364"/>
      <c r="X12" s="364"/>
      <c r="Y12" s="364"/>
    </row>
    <row r="13" spans="1:25" x14ac:dyDescent="0.25">
      <c r="A13" s="363" t="s">
        <v>328</v>
      </c>
      <c r="B13" s="87" t="s">
        <v>133</v>
      </c>
      <c r="C13" s="90">
        <v>250770259.74791223</v>
      </c>
      <c r="D13" s="89">
        <v>5</v>
      </c>
      <c r="E13" s="280">
        <v>50154.051949582441</v>
      </c>
      <c r="F13" s="90">
        <v>52.713744442371549</v>
      </c>
      <c r="G13" s="90">
        <v>2.8595597849097848E-31</v>
      </c>
      <c r="H13" s="278"/>
      <c r="O13" s="364" t="s">
        <v>137</v>
      </c>
      <c r="P13" s="364"/>
      <c r="Q13" s="364"/>
      <c r="R13" s="364"/>
      <c r="S13" s="364"/>
      <c r="T13" s="364"/>
      <c r="U13" s="364" t="s">
        <v>137</v>
      </c>
      <c r="V13" s="364"/>
      <c r="W13" s="364"/>
      <c r="X13" s="364"/>
      <c r="Y13" s="364"/>
    </row>
    <row r="14" spans="1:25" x14ac:dyDescent="0.25">
      <c r="A14" s="363"/>
      <c r="B14" s="87" t="s">
        <v>134</v>
      </c>
      <c r="C14" s="90">
        <v>141764805.73595887</v>
      </c>
      <c r="D14" s="89">
        <v>149</v>
      </c>
      <c r="E14" s="280">
        <v>951.44164923462336</v>
      </c>
      <c r="F14" s="91"/>
      <c r="G14" s="91"/>
      <c r="H14" s="278"/>
    </row>
    <row r="15" spans="1:25" x14ac:dyDescent="0.25">
      <c r="A15" s="363"/>
      <c r="B15" s="87" t="s">
        <v>114</v>
      </c>
      <c r="C15" s="90">
        <v>392535065.4838711</v>
      </c>
      <c r="D15" s="89">
        <v>154</v>
      </c>
      <c r="E15" s="282"/>
      <c r="F15" s="91"/>
      <c r="G15" s="91"/>
      <c r="H15" s="278"/>
    </row>
    <row r="16" spans="1:25" x14ac:dyDescent="0.25">
      <c r="A16" s="363" t="s">
        <v>172</v>
      </c>
      <c r="B16" s="87" t="s">
        <v>133</v>
      </c>
      <c r="C16" s="90">
        <v>0.28416625096420584</v>
      </c>
      <c r="D16" s="89">
        <v>5</v>
      </c>
      <c r="E16" s="280">
        <v>56.833250192841163</v>
      </c>
      <c r="F16" s="90">
        <v>7.6030195767682294</v>
      </c>
      <c r="G16" s="90">
        <v>2.1800525526289354E-6</v>
      </c>
      <c r="H16" s="278"/>
    </row>
    <row r="17" spans="1:19" ht="15.75" thickBot="1" x14ac:dyDescent="0.3">
      <c r="A17" s="363"/>
      <c r="B17" s="87" t="s">
        <v>134</v>
      </c>
      <c r="C17" s="90">
        <v>1.1137883038745038</v>
      </c>
      <c r="D17" s="89">
        <v>149</v>
      </c>
      <c r="E17" s="280">
        <v>7.4750892877483475</v>
      </c>
      <c r="F17" s="91"/>
      <c r="G17" s="91"/>
      <c r="H17" s="278"/>
    </row>
    <row r="18" spans="1:19" ht="15.75" thickBot="1" x14ac:dyDescent="0.3">
      <c r="A18" s="363"/>
      <c r="B18" s="87" t="s">
        <v>114</v>
      </c>
      <c r="C18" s="90">
        <v>1.3979545548387096</v>
      </c>
      <c r="D18" s="89">
        <v>154</v>
      </c>
      <c r="E18" s="282"/>
      <c r="F18" s="91"/>
      <c r="G18" s="91"/>
      <c r="H18" s="278"/>
      <c r="O18" s="348"/>
      <c r="P18" s="350" t="s">
        <v>115</v>
      </c>
      <c r="Q18" s="350" t="s">
        <v>16</v>
      </c>
      <c r="R18" s="361" t="s">
        <v>135</v>
      </c>
      <c r="S18" s="362"/>
    </row>
    <row r="19" spans="1:19" ht="15.75" thickBot="1" x14ac:dyDescent="0.3">
      <c r="O19" s="349"/>
      <c r="P19" s="351"/>
      <c r="Q19" s="351"/>
      <c r="R19" s="289">
        <v>1</v>
      </c>
      <c r="S19" s="289">
        <v>2</v>
      </c>
    </row>
    <row r="20" spans="1:19" ht="16.5" thickBot="1" x14ac:dyDescent="0.3">
      <c r="O20" s="352" t="s">
        <v>340</v>
      </c>
      <c r="P20" s="290">
        <v>4</v>
      </c>
      <c r="Q20" s="291">
        <v>54</v>
      </c>
      <c r="R20" s="291">
        <v>34.17</v>
      </c>
      <c r="S20" s="292"/>
    </row>
    <row r="21" spans="1:19" ht="16.5" thickBot="1" x14ac:dyDescent="0.3">
      <c r="O21" s="353"/>
      <c r="P21" s="290">
        <v>2</v>
      </c>
      <c r="Q21" s="291">
        <v>44</v>
      </c>
      <c r="R21" s="291">
        <v>35.700000000000003</v>
      </c>
      <c r="S21" s="292"/>
    </row>
    <row r="22" spans="1:19" ht="16.5" thickBot="1" x14ac:dyDescent="0.3">
      <c r="O22" s="353"/>
      <c r="P22" s="290">
        <v>3</v>
      </c>
      <c r="Q22" s="291">
        <v>55</v>
      </c>
      <c r="R22" s="291">
        <v>40.619999999999997</v>
      </c>
      <c r="S22" s="292"/>
    </row>
    <row r="23" spans="1:19" ht="16.5" thickBot="1" x14ac:dyDescent="0.3">
      <c r="A23" s="358" t="s">
        <v>127</v>
      </c>
      <c r="B23" s="358"/>
      <c r="C23" s="358"/>
      <c r="D23" s="358"/>
      <c r="E23" s="358"/>
      <c r="F23" s="358"/>
      <c r="G23" s="133"/>
      <c r="O23" s="353"/>
      <c r="P23" s="290">
        <v>6</v>
      </c>
      <c r="Q23" s="291">
        <v>11</v>
      </c>
      <c r="R23" s="291">
        <v>42.27</v>
      </c>
      <c r="S23" s="292"/>
    </row>
    <row r="24" spans="1:19" ht="16.5" thickBot="1" x14ac:dyDescent="0.3">
      <c r="A24" s="359" t="s">
        <v>300</v>
      </c>
      <c r="B24" s="360"/>
      <c r="C24" s="360"/>
      <c r="D24" s="360"/>
      <c r="E24" s="360"/>
      <c r="F24" s="360"/>
      <c r="G24" s="133"/>
      <c r="O24" s="353"/>
      <c r="P24" s="290">
        <v>5</v>
      </c>
      <c r="Q24" s="291">
        <v>38</v>
      </c>
      <c r="R24" s="291">
        <v>79.11</v>
      </c>
      <c r="S24" s="292"/>
    </row>
    <row r="25" spans="1:19" ht="24.75" customHeight="1" thickBot="1" x14ac:dyDescent="0.3">
      <c r="A25" s="347" t="s">
        <v>103</v>
      </c>
      <c r="B25" s="196" t="s">
        <v>128</v>
      </c>
      <c r="C25" s="197" t="s">
        <v>129</v>
      </c>
      <c r="D25" s="197" t="s">
        <v>130</v>
      </c>
      <c r="E25" s="197" t="s">
        <v>131</v>
      </c>
      <c r="F25" s="198" t="s">
        <v>132</v>
      </c>
      <c r="G25" s="133"/>
      <c r="O25" s="353"/>
      <c r="P25" s="290">
        <v>1</v>
      </c>
      <c r="Q25" s="291">
        <v>15</v>
      </c>
      <c r="R25" s="292"/>
      <c r="S25" s="291">
        <v>154.66999999999999</v>
      </c>
    </row>
    <row r="26" spans="1:19" ht="24.75" thickBot="1" x14ac:dyDescent="0.3">
      <c r="A26" s="199" t="s">
        <v>133</v>
      </c>
      <c r="B26" s="200">
        <v>186990164532668</v>
      </c>
      <c r="C26" s="201">
        <v>5</v>
      </c>
      <c r="D26" s="286">
        <v>37398032906533.602</v>
      </c>
      <c r="E26" s="202">
        <v>28.980239998856309</v>
      </c>
      <c r="F26" s="203">
        <v>2.4487473052408637E-22</v>
      </c>
      <c r="G26" s="133"/>
      <c r="O26" s="354"/>
      <c r="P26" s="290" t="s">
        <v>132</v>
      </c>
      <c r="Q26" s="292"/>
      <c r="R26" s="291">
        <v>0.32100000000000001</v>
      </c>
      <c r="S26" s="291">
        <v>1</v>
      </c>
    </row>
    <row r="27" spans="1:19" ht="24.75" thickBot="1" x14ac:dyDescent="0.3">
      <c r="A27" s="204" t="s">
        <v>134</v>
      </c>
      <c r="B27" s="205">
        <v>272288460812954.06</v>
      </c>
      <c r="C27" s="206">
        <v>211</v>
      </c>
      <c r="D27" s="287">
        <v>1290466638923.95</v>
      </c>
      <c r="E27" s="208"/>
      <c r="F27" s="209"/>
      <c r="G27" s="133"/>
      <c r="O27" s="355" t="s">
        <v>136</v>
      </c>
      <c r="P27" s="356"/>
      <c r="Q27" s="356"/>
      <c r="R27" s="356"/>
      <c r="S27" s="357"/>
    </row>
    <row r="28" spans="1:19" ht="15.75" thickBot="1" x14ac:dyDescent="0.3">
      <c r="A28" s="210" t="s">
        <v>114</v>
      </c>
      <c r="B28" s="211">
        <v>459278625345622.06</v>
      </c>
      <c r="C28" s="212">
        <v>216</v>
      </c>
      <c r="D28" s="213"/>
      <c r="E28" s="213"/>
      <c r="F28" s="214"/>
      <c r="G28" s="133"/>
      <c r="O28" s="355" t="s">
        <v>341</v>
      </c>
      <c r="P28" s="356"/>
      <c r="Q28" s="356"/>
      <c r="R28" s="356"/>
      <c r="S28" s="357"/>
    </row>
    <row r="29" spans="1:19" ht="24" customHeight="1" thickBot="1" x14ac:dyDescent="0.3">
      <c r="O29" s="355" t="s">
        <v>137</v>
      </c>
      <c r="P29" s="356"/>
      <c r="Q29" s="356"/>
      <c r="R29" s="356"/>
      <c r="S29" s="357"/>
    </row>
    <row r="31" spans="1:19" x14ac:dyDescent="0.25">
      <c r="B31" s="285">
        <f>B26/1000000</f>
        <v>186990164.53266799</v>
      </c>
      <c r="D31" s="285">
        <f>D26/1000000</f>
        <v>37398032.906533599</v>
      </c>
    </row>
    <row r="32" spans="1:19" x14ac:dyDescent="0.25">
      <c r="B32" s="285">
        <f t="shared" ref="B32:B33" si="0">B27/1000000</f>
        <v>272288460.81295407</v>
      </c>
      <c r="D32" s="285">
        <f>D27/1000000</f>
        <v>1290466.63892395</v>
      </c>
    </row>
    <row r="33" spans="1:7" x14ac:dyDescent="0.25">
      <c r="B33" s="285">
        <f t="shared" si="0"/>
        <v>459278625.34562206</v>
      </c>
    </row>
    <row r="35" spans="1:7" x14ac:dyDescent="0.25">
      <c r="A35" s="358" t="s">
        <v>127</v>
      </c>
      <c r="B35" s="358"/>
      <c r="C35" s="358"/>
      <c r="D35" s="358"/>
      <c r="E35" s="358"/>
      <c r="F35" s="358"/>
      <c r="G35" s="133"/>
    </row>
    <row r="36" spans="1:7" x14ac:dyDescent="0.25">
      <c r="A36" s="359" t="s">
        <v>298</v>
      </c>
      <c r="B36" s="360"/>
      <c r="C36" s="360"/>
      <c r="D36" s="360"/>
      <c r="E36" s="360"/>
      <c r="F36" s="360"/>
      <c r="G36" s="133"/>
    </row>
    <row r="37" spans="1:7" x14ac:dyDescent="0.25">
      <c r="A37" s="347" t="s">
        <v>103</v>
      </c>
      <c r="B37" s="196" t="s">
        <v>128</v>
      </c>
      <c r="C37" s="197" t="s">
        <v>129</v>
      </c>
      <c r="D37" s="197" t="s">
        <v>130</v>
      </c>
      <c r="E37" s="197" t="s">
        <v>131</v>
      </c>
      <c r="F37" s="198" t="s">
        <v>132</v>
      </c>
      <c r="G37" s="133"/>
    </row>
    <row r="38" spans="1:7" ht="24" x14ac:dyDescent="0.25">
      <c r="A38" s="199" t="s">
        <v>133</v>
      </c>
      <c r="B38" s="200">
        <v>222934.67513027438</v>
      </c>
      <c r="C38" s="201">
        <v>5</v>
      </c>
      <c r="D38" s="202">
        <v>44586.935026054874</v>
      </c>
      <c r="E38" s="202">
        <v>7.4792050927699716</v>
      </c>
      <c r="F38" s="203">
        <v>1.7518677531899464E-6</v>
      </c>
      <c r="G38" s="133"/>
    </row>
    <row r="39" spans="1:7" ht="24" x14ac:dyDescent="0.25">
      <c r="A39" s="204" t="s">
        <v>134</v>
      </c>
      <c r="B39" s="205">
        <v>1257866.7350079743</v>
      </c>
      <c r="C39" s="206">
        <v>211</v>
      </c>
      <c r="D39" s="207">
        <v>5961.4537204169401</v>
      </c>
      <c r="E39" s="208"/>
      <c r="F39" s="209"/>
      <c r="G39" s="133"/>
    </row>
    <row r="40" spans="1:7" x14ac:dyDescent="0.25">
      <c r="A40" s="210" t="s">
        <v>114</v>
      </c>
      <c r="B40" s="211">
        <v>1480801.4101382487</v>
      </c>
      <c r="C40" s="212">
        <v>216</v>
      </c>
      <c r="D40" s="213"/>
      <c r="E40" s="213"/>
      <c r="F40" s="214"/>
      <c r="G40" s="133"/>
    </row>
    <row r="43" spans="1:7" x14ac:dyDescent="0.25">
      <c r="B43" s="285">
        <f>B38/1000000</f>
        <v>0.22293467513027437</v>
      </c>
    </row>
    <row r="44" spans="1:7" x14ac:dyDescent="0.25">
      <c r="B44" s="285">
        <f t="shared" ref="B44:B45" si="1">B39/1000000</f>
        <v>1.2578667350079744</v>
      </c>
    </row>
    <row r="45" spans="1:7" x14ac:dyDescent="0.25">
      <c r="B45" s="285">
        <f t="shared" si="1"/>
        <v>1.4808014101382487</v>
      </c>
    </row>
    <row r="48" spans="1:7" x14ac:dyDescent="0.25">
      <c r="A48" s="358" t="s">
        <v>127</v>
      </c>
      <c r="B48" s="358"/>
      <c r="C48" s="358"/>
      <c r="D48" s="358"/>
      <c r="E48" s="358"/>
      <c r="F48" s="358"/>
      <c r="G48" s="312"/>
    </row>
    <row r="49" spans="1:12" x14ac:dyDescent="0.25">
      <c r="A49" s="359" t="s">
        <v>300</v>
      </c>
      <c r="B49" s="360"/>
      <c r="C49" s="360"/>
      <c r="D49" s="360"/>
      <c r="E49" s="360"/>
      <c r="F49" s="360"/>
      <c r="G49" s="312"/>
    </row>
    <row r="50" spans="1:12" x14ac:dyDescent="0.25">
      <c r="A50" s="347" t="s">
        <v>103</v>
      </c>
      <c r="B50" s="196" t="s">
        <v>128</v>
      </c>
      <c r="C50" s="197" t="s">
        <v>129</v>
      </c>
      <c r="D50" s="197" t="s">
        <v>130</v>
      </c>
      <c r="E50" s="197" t="s">
        <v>131</v>
      </c>
      <c r="F50" s="198" t="s">
        <v>132</v>
      </c>
      <c r="G50" s="312"/>
    </row>
    <row r="51" spans="1:12" ht="24" x14ac:dyDescent="0.25">
      <c r="A51" s="412" t="s">
        <v>133</v>
      </c>
      <c r="B51" s="426">
        <v>250770259.74791223</v>
      </c>
      <c r="C51" s="413">
        <v>5</v>
      </c>
      <c r="D51" s="424">
        <v>50154051.949582443</v>
      </c>
      <c r="E51" s="414">
        <v>52.713744442371549</v>
      </c>
      <c r="F51" s="415">
        <v>2.8595597849097848E-31</v>
      </c>
      <c r="G51" s="312"/>
      <c r="J51" s="15">
        <f>B51/1000000</f>
        <v>250.77025974791223</v>
      </c>
      <c r="K51" s="15">
        <f t="shared" ref="K51:L53" si="2">C51/1000000</f>
        <v>5.0000000000000004E-6</v>
      </c>
      <c r="L51" s="15">
        <f t="shared" si="2"/>
        <v>50.154051949582446</v>
      </c>
    </row>
    <row r="52" spans="1:12" ht="24" x14ac:dyDescent="0.25">
      <c r="A52" s="416" t="s">
        <v>134</v>
      </c>
      <c r="B52" s="427">
        <v>141764805.73595887</v>
      </c>
      <c r="C52" s="417">
        <v>149</v>
      </c>
      <c r="D52" s="425">
        <v>951441.6492346233</v>
      </c>
      <c r="E52" s="418"/>
      <c r="F52" s="419"/>
      <c r="G52" s="312"/>
      <c r="J52" s="15">
        <f t="shared" ref="J52:J53" si="3">B52/1000000</f>
        <v>141.76480573595887</v>
      </c>
      <c r="K52" s="15">
        <f t="shared" si="2"/>
        <v>1.4899999999999999E-4</v>
      </c>
      <c r="L52" s="15">
        <f t="shared" si="2"/>
        <v>0.95144164923462327</v>
      </c>
    </row>
    <row r="53" spans="1:12" x14ac:dyDescent="0.25">
      <c r="A53" s="420" t="s">
        <v>114</v>
      </c>
      <c r="B53" s="428">
        <v>392535065.4838711</v>
      </c>
      <c r="C53" s="421">
        <v>154</v>
      </c>
      <c r="D53" s="422"/>
      <c r="E53" s="422"/>
      <c r="F53" s="423"/>
      <c r="G53" s="312"/>
      <c r="J53" s="15">
        <f t="shared" si="3"/>
        <v>392.53506548387111</v>
      </c>
      <c r="K53" s="15">
        <f t="shared" si="2"/>
        <v>1.54E-4</v>
      </c>
      <c r="L53" s="15">
        <f t="shared" si="2"/>
        <v>0</v>
      </c>
    </row>
  </sheetData>
  <mergeCells count="41">
    <mergeCell ref="A49:F49"/>
    <mergeCell ref="A50"/>
    <mergeCell ref="B3:F3"/>
    <mergeCell ref="A11:G11"/>
    <mergeCell ref="A12:B12"/>
    <mergeCell ref="A13:A15"/>
    <mergeCell ref="A48:F48"/>
    <mergeCell ref="G3:K3"/>
    <mergeCell ref="A3:A4"/>
    <mergeCell ref="O13:T13"/>
    <mergeCell ref="U1:Y1"/>
    <mergeCell ref="U2:V3"/>
    <mergeCell ref="W2:W3"/>
    <mergeCell ref="X2:Y2"/>
    <mergeCell ref="U4:U10"/>
    <mergeCell ref="U11:Y11"/>
    <mergeCell ref="U12:Y12"/>
    <mergeCell ref="U13:Y13"/>
    <mergeCell ref="O1:T1"/>
    <mergeCell ref="O2:P3"/>
    <mergeCell ref="Q2:Q3"/>
    <mergeCell ref="R2:T2"/>
    <mergeCell ref="A2:F2"/>
    <mergeCell ref="O4:O10"/>
    <mergeCell ref="O11:T11"/>
    <mergeCell ref="O12:T12"/>
    <mergeCell ref="A35:F35"/>
    <mergeCell ref="A36:F36"/>
    <mergeCell ref="A16:A18"/>
    <mergeCell ref="A37"/>
    <mergeCell ref="O18:O19"/>
    <mergeCell ref="P18:P19"/>
    <mergeCell ref="O20:O26"/>
    <mergeCell ref="O27:S27"/>
    <mergeCell ref="O28:S28"/>
    <mergeCell ref="O29:S29"/>
    <mergeCell ref="A23:F23"/>
    <mergeCell ref="A24:F24"/>
    <mergeCell ref="A25"/>
    <mergeCell ref="Q18:Q19"/>
    <mergeCell ref="R18:S18"/>
  </mergeCells>
  <pageMargins left="0.7" right="0.7" top="0.75" bottom="0.75" header="0.3" footer="0.3"/>
  <pageSetup paperSize="9" orientation="portrait" horizontalDpi="4294967293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9D61D-A188-42D1-A152-28FAF7A1B291}">
  <dimension ref="A4:N16"/>
  <sheetViews>
    <sheetView workbookViewId="0">
      <selection activeCell="I4" sqref="I4:M16"/>
    </sheetView>
  </sheetViews>
  <sheetFormatPr defaultRowHeight="15" x14ac:dyDescent="0.25"/>
  <cols>
    <col min="2" max="2" width="12.42578125" customWidth="1"/>
    <col min="3" max="3" width="9.28515625" bestFit="1" customWidth="1"/>
    <col min="4" max="4" width="9.42578125" bestFit="1" customWidth="1"/>
    <col min="5" max="6" width="9.28515625" bestFit="1" customWidth="1"/>
  </cols>
  <sheetData>
    <row r="4" spans="1:14" x14ac:dyDescent="0.25">
      <c r="A4" s="376" t="s">
        <v>127</v>
      </c>
      <c r="B4" s="376"/>
      <c r="C4" s="376"/>
      <c r="D4" s="376"/>
      <c r="E4" s="376"/>
      <c r="F4" s="376"/>
      <c r="G4" s="215"/>
      <c r="I4" s="376" t="s">
        <v>298</v>
      </c>
      <c r="J4" s="376"/>
      <c r="K4" s="376"/>
      <c r="L4" s="376"/>
      <c r="M4" s="376"/>
      <c r="N4" s="215"/>
    </row>
    <row r="5" spans="1:14" x14ac:dyDescent="0.25">
      <c r="A5" s="377" t="s">
        <v>298</v>
      </c>
      <c r="B5" s="378"/>
      <c r="C5" s="378"/>
      <c r="D5" s="378"/>
      <c r="E5" s="378"/>
      <c r="F5" s="378"/>
      <c r="G5" s="215"/>
      <c r="I5" s="379" t="s">
        <v>296</v>
      </c>
      <c r="J5" s="379"/>
      <c r="K5" s="380" t="s">
        <v>16</v>
      </c>
      <c r="L5" s="380" t="s">
        <v>135</v>
      </c>
      <c r="M5" s="380"/>
      <c r="N5" s="215"/>
    </row>
    <row r="6" spans="1:14" ht="24.75" x14ac:dyDescent="0.25">
      <c r="A6" s="379" t="s">
        <v>103</v>
      </c>
      <c r="B6" s="255" t="s">
        <v>128</v>
      </c>
      <c r="C6" s="255" t="s">
        <v>129</v>
      </c>
      <c r="D6" s="255" t="s">
        <v>130</v>
      </c>
      <c r="E6" s="255" t="s">
        <v>131</v>
      </c>
      <c r="F6" s="255" t="s">
        <v>132</v>
      </c>
      <c r="G6" s="215"/>
      <c r="I6" s="379"/>
      <c r="J6" s="379"/>
      <c r="K6" s="380"/>
      <c r="L6" s="260" t="s">
        <v>105</v>
      </c>
      <c r="M6" s="260" t="s">
        <v>106</v>
      </c>
      <c r="N6" s="215"/>
    </row>
    <row r="7" spans="1:14" ht="24" x14ac:dyDescent="0.25">
      <c r="A7" s="256" t="s">
        <v>133</v>
      </c>
      <c r="B7" s="257">
        <v>273095.77395586064</v>
      </c>
      <c r="C7" s="258">
        <v>5</v>
      </c>
      <c r="D7" s="257">
        <v>54619.154791172128</v>
      </c>
      <c r="E7" s="257">
        <v>6.5215743667047574</v>
      </c>
      <c r="F7" s="257">
        <v>1.1532212910126225E-5</v>
      </c>
      <c r="G7" s="215"/>
      <c r="I7" s="374" t="s">
        <v>331</v>
      </c>
      <c r="J7" s="261" t="s">
        <v>108</v>
      </c>
      <c r="K7" s="258">
        <v>54</v>
      </c>
      <c r="L7" s="262">
        <v>34.166666666666664</v>
      </c>
      <c r="M7" s="259"/>
      <c r="N7" s="215"/>
    </row>
    <row r="8" spans="1:14" ht="24" x14ac:dyDescent="0.25">
      <c r="A8" s="256" t="s">
        <v>134</v>
      </c>
      <c r="B8" s="257">
        <v>1775531.515034965</v>
      </c>
      <c r="C8" s="258">
        <v>212</v>
      </c>
      <c r="D8" s="257">
        <v>8375.1486558253073</v>
      </c>
      <c r="E8" s="259"/>
      <c r="F8" s="259"/>
      <c r="G8" s="215"/>
      <c r="I8" s="374"/>
      <c r="J8" s="261" t="s">
        <v>106</v>
      </c>
      <c r="K8" s="258">
        <v>44</v>
      </c>
      <c r="L8" s="262">
        <v>35.704545454545453</v>
      </c>
      <c r="M8" s="259"/>
      <c r="N8" s="215"/>
    </row>
    <row r="9" spans="1:14" x14ac:dyDescent="0.25">
      <c r="A9" s="256" t="s">
        <v>114</v>
      </c>
      <c r="B9" s="257">
        <v>2048627.2889908256</v>
      </c>
      <c r="C9" s="258">
        <v>217</v>
      </c>
      <c r="D9" s="259"/>
      <c r="E9" s="259"/>
      <c r="F9" s="259"/>
      <c r="G9" s="215"/>
      <c r="I9" s="374"/>
      <c r="J9" s="261" t="s">
        <v>107</v>
      </c>
      <c r="K9" s="258">
        <v>55</v>
      </c>
      <c r="L9" s="262">
        <v>40.618181818181817</v>
      </c>
      <c r="M9" s="259"/>
      <c r="N9" s="215"/>
    </row>
    <row r="10" spans="1:14" x14ac:dyDescent="0.25">
      <c r="I10" s="374"/>
      <c r="J10" s="261" t="s">
        <v>110</v>
      </c>
      <c r="K10" s="258">
        <v>11</v>
      </c>
      <c r="L10" s="262">
        <v>42.272727272727273</v>
      </c>
      <c r="M10" s="259"/>
      <c r="N10" s="215"/>
    </row>
    <row r="11" spans="1:14" x14ac:dyDescent="0.25">
      <c r="I11" s="374"/>
      <c r="J11" s="261" t="s">
        <v>109</v>
      </c>
      <c r="K11" s="258">
        <v>39</v>
      </c>
      <c r="L11" s="262">
        <v>97.794871794871796</v>
      </c>
      <c r="M11" s="262">
        <v>97.794871794871796</v>
      </c>
      <c r="N11" s="215"/>
    </row>
    <row r="12" spans="1:14" x14ac:dyDescent="0.25">
      <c r="I12" s="374"/>
      <c r="J12" s="261" t="s">
        <v>105</v>
      </c>
      <c r="K12" s="258">
        <v>15</v>
      </c>
      <c r="L12" s="259"/>
      <c r="M12" s="262">
        <v>154.66666666666666</v>
      </c>
      <c r="N12" s="215"/>
    </row>
    <row r="13" spans="1:14" x14ac:dyDescent="0.25">
      <c r="I13" s="374"/>
      <c r="J13" s="256" t="s">
        <v>132</v>
      </c>
      <c r="K13" s="259"/>
      <c r="L13" s="257">
        <v>0.14585717726920699</v>
      </c>
      <c r="M13" s="257">
        <v>0.24906195781307061</v>
      </c>
      <c r="N13" s="215"/>
    </row>
    <row r="14" spans="1:14" x14ac:dyDescent="0.25">
      <c r="I14" s="375" t="s">
        <v>136</v>
      </c>
      <c r="J14" s="375"/>
      <c r="K14" s="375"/>
      <c r="L14" s="375"/>
      <c r="M14" s="375"/>
      <c r="N14" s="215"/>
    </row>
    <row r="15" spans="1:14" x14ac:dyDescent="0.25">
      <c r="I15" s="375" t="s">
        <v>330</v>
      </c>
      <c r="J15" s="375"/>
      <c r="K15" s="375"/>
      <c r="L15" s="375"/>
      <c r="M15" s="375"/>
      <c r="N15" s="215"/>
    </row>
    <row r="16" spans="1:14" x14ac:dyDescent="0.25">
      <c r="I16" s="375" t="s">
        <v>137</v>
      </c>
      <c r="J16" s="375"/>
      <c r="K16" s="375"/>
      <c r="L16" s="375"/>
      <c r="M16" s="375"/>
      <c r="N16" s="215"/>
    </row>
  </sheetData>
  <mergeCells count="11">
    <mergeCell ref="I7:I13"/>
    <mergeCell ref="I14:M14"/>
    <mergeCell ref="I15:M15"/>
    <mergeCell ref="I16:M16"/>
    <mergeCell ref="A4:F4"/>
    <mergeCell ref="A5:F5"/>
    <mergeCell ref="A6"/>
    <mergeCell ref="I4:M4"/>
    <mergeCell ref="I5:J6"/>
    <mergeCell ref="K5:K6"/>
    <mergeCell ref="L5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A88A4-23E3-46B7-8E8D-9AB2F245DCD3}">
  <dimension ref="A3:Q26"/>
  <sheetViews>
    <sheetView topLeftCell="A4" workbookViewId="0">
      <selection activeCell="I11" sqref="I11:P17"/>
    </sheetView>
  </sheetViews>
  <sheetFormatPr defaultColWidth="9.140625" defaultRowHeight="15" x14ac:dyDescent="0.25"/>
  <cols>
    <col min="1" max="8" width="9.140625" style="15"/>
    <col min="9" max="9" width="18.85546875" style="15" customWidth="1"/>
    <col min="10" max="10" width="9.140625" style="15"/>
    <col min="11" max="11" width="9.28515625" style="15" customWidth="1"/>
    <col min="12" max="12" width="14" style="15" customWidth="1"/>
    <col min="13" max="16384" width="9.140625" style="15"/>
  </cols>
  <sheetData>
    <row r="3" spans="1:17" x14ac:dyDescent="0.25">
      <c r="A3" s="385" t="s">
        <v>152</v>
      </c>
      <c r="B3" s="385"/>
      <c r="C3" s="385"/>
      <c r="D3" s="385"/>
      <c r="E3" s="385"/>
      <c r="F3" s="385"/>
      <c r="G3" s="32"/>
    </row>
    <row r="4" spans="1:17" x14ac:dyDescent="0.25">
      <c r="A4" s="386" t="s">
        <v>103</v>
      </c>
      <c r="B4" s="386"/>
      <c r="C4" s="386"/>
      <c r="D4" s="388" t="s">
        <v>3</v>
      </c>
      <c r="E4" s="389"/>
      <c r="F4" s="394" t="s">
        <v>114</v>
      </c>
      <c r="G4" s="32"/>
    </row>
    <row r="5" spans="1:17" ht="36.75" x14ac:dyDescent="0.25">
      <c r="A5" s="387"/>
      <c r="B5" s="387"/>
      <c r="C5" s="387"/>
      <c r="D5" s="33" t="s">
        <v>16</v>
      </c>
      <c r="E5" s="34" t="s">
        <v>15</v>
      </c>
      <c r="F5" s="395"/>
      <c r="G5" s="32"/>
      <c r="I5" s="387" t="s">
        <v>103</v>
      </c>
      <c r="J5" s="33" t="s">
        <v>155</v>
      </c>
      <c r="K5" s="34" t="s">
        <v>129</v>
      </c>
      <c r="L5" s="35" t="s">
        <v>156</v>
      </c>
      <c r="M5" s="32"/>
      <c r="N5" s="32"/>
    </row>
    <row r="6" spans="1:17" x14ac:dyDescent="0.25">
      <c r="A6" s="396" t="s">
        <v>4</v>
      </c>
      <c r="B6" s="397" t="s">
        <v>105</v>
      </c>
      <c r="C6" s="36" t="s">
        <v>104</v>
      </c>
      <c r="D6" s="37">
        <v>9</v>
      </c>
      <c r="E6" s="38">
        <v>1</v>
      </c>
      <c r="F6" s="39">
        <v>10</v>
      </c>
      <c r="G6" s="32"/>
      <c r="I6" s="36" t="s">
        <v>157</v>
      </c>
      <c r="J6" s="40" t="s">
        <v>163</v>
      </c>
      <c r="K6" s="38">
        <v>5</v>
      </c>
      <c r="L6" s="41">
        <v>0.7063066574131065</v>
      </c>
      <c r="M6" s="32"/>
      <c r="N6" s="32"/>
    </row>
    <row r="7" spans="1:17" ht="36" x14ac:dyDescent="0.25">
      <c r="A7" s="391"/>
      <c r="B7" s="390"/>
      <c r="C7" s="42" t="s">
        <v>153</v>
      </c>
      <c r="D7" s="43">
        <v>0.9</v>
      </c>
      <c r="E7" s="44">
        <v>0.1</v>
      </c>
      <c r="F7" s="45">
        <v>1</v>
      </c>
      <c r="G7" s="32"/>
      <c r="I7" s="46" t="s">
        <v>158</v>
      </c>
      <c r="J7" s="47">
        <v>3.3155958173213822</v>
      </c>
      <c r="K7" s="48">
        <v>5</v>
      </c>
      <c r="L7" s="49">
        <v>0.65145482968623702</v>
      </c>
      <c r="M7" s="32"/>
      <c r="N7" s="32"/>
    </row>
    <row r="8" spans="1:17" x14ac:dyDescent="0.25">
      <c r="A8" s="391"/>
      <c r="B8" s="398" t="s">
        <v>106</v>
      </c>
      <c r="C8" s="46" t="s">
        <v>104</v>
      </c>
      <c r="D8" s="50">
        <v>16</v>
      </c>
      <c r="E8" s="48">
        <v>4</v>
      </c>
      <c r="F8" s="51">
        <v>20</v>
      </c>
      <c r="G8" s="32"/>
      <c r="I8" s="52" t="s">
        <v>159</v>
      </c>
      <c r="J8" s="53">
        <v>100</v>
      </c>
      <c r="K8" s="54"/>
      <c r="L8" s="55"/>
      <c r="M8" s="32"/>
      <c r="N8" s="32"/>
    </row>
    <row r="9" spans="1:17" ht="36" x14ac:dyDescent="0.25">
      <c r="A9" s="391"/>
      <c r="B9" s="390"/>
      <c r="C9" s="42" t="s">
        <v>153</v>
      </c>
      <c r="D9" s="43">
        <v>0.8</v>
      </c>
      <c r="E9" s="44">
        <v>0.2</v>
      </c>
      <c r="F9" s="45">
        <v>1</v>
      </c>
      <c r="G9" s="32"/>
      <c r="I9" s="393" t="s">
        <v>160</v>
      </c>
      <c r="J9" s="393"/>
      <c r="K9" s="393"/>
      <c r="L9" s="393"/>
      <c r="M9" s="32"/>
      <c r="N9" s="32"/>
    </row>
    <row r="10" spans="1:17" x14ac:dyDescent="0.25">
      <c r="A10" s="391"/>
      <c r="B10" s="398" t="s">
        <v>107</v>
      </c>
      <c r="C10" s="46" t="s">
        <v>104</v>
      </c>
      <c r="D10" s="50">
        <v>19</v>
      </c>
      <c r="E10" s="48">
        <v>1</v>
      </c>
      <c r="F10" s="51">
        <v>20</v>
      </c>
      <c r="G10" s="32"/>
    </row>
    <row r="11" spans="1:17" ht="36" x14ac:dyDescent="0.25">
      <c r="A11" s="391"/>
      <c r="B11" s="390"/>
      <c r="C11" s="42" t="s">
        <v>153</v>
      </c>
      <c r="D11" s="43">
        <v>0.95</v>
      </c>
      <c r="E11" s="44">
        <v>0.05</v>
      </c>
      <c r="F11" s="45">
        <v>1</v>
      </c>
      <c r="G11" s="32"/>
      <c r="I11" s="381" t="s">
        <v>154</v>
      </c>
      <c r="J11" s="381"/>
      <c r="K11" s="381"/>
      <c r="L11" s="381"/>
      <c r="M11" s="381" t="s">
        <v>345</v>
      </c>
      <c r="N11" s="381"/>
      <c r="O11" s="381"/>
      <c r="P11" s="381"/>
      <c r="Q11" s="293"/>
    </row>
    <row r="12" spans="1:17" ht="48.75" x14ac:dyDescent="0.25">
      <c r="A12" s="391"/>
      <c r="B12" s="398" t="s">
        <v>108</v>
      </c>
      <c r="C12" s="46" t="s">
        <v>104</v>
      </c>
      <c r="D12" s="50">
        <v>18</v>
      </c>
      <c r="E12" s="48">
        <v>4</v>
      </c>
      <c r="F12" s="51">
        <v>22</v>
      </c>
      <c r="G12" s="32"/>
      <c r="I12" s="382" t="s">
        <v>103</v>
      </c>
      <c r="J12" s="296" t="s">
        <v>155</v>
      </c>
      <c r="K12" s="296" t="s">
        <v>129</v>
      </c>
      <c r="L12" s="296" t="s">
        <v>156</v>
      </c>
      <c r="M12" s="382" t="s">
        <v>103</v>
      </c>
      <c r="N12" s="382"/>
      <c r="O12" s="296" t="s">
        <v>155</v>
      </c>
      <c r="P12" s="296" t="s">
        <v>346</v>
      </c>
      <c r="Q12" s="293"/>
    </row>
    <row r="13" spans="1:17" ht="36" x14ac:dyDescent="0.25">
      <c r="A13" s="391"/>
      <c r="B13" s="390"/>
      <c r="C13" s="42" t="s">
        <v>153</v>
      </c>
      <c r="D13" s="43">
        <v>0.81818181818181823</v>
      </c>
      <c r="E13" s="44">
        <v>0.18181818181818182</v>
      </c>
      <c r="F13" s="45">
        <v>1</v>
      </c>
      <c r="G13" s="32"/>
      <c r="I13" s="297" t="s">
        <v>157</v>
      </c>
      <c r="J13" s="298" t="s">
        <v>344</v>
      </c>
      <c r="K13" s="299">
        <v>5</v>
      </c>
      <c r="L13" s="300">
        <v>0.71796060318944177</v>
      </c>
      <c r="M13" s="383" t="s">
        <v>347</v>
      </c>
      <c r="N13" s="297" t="s">
        <v>348</v>
      </c>
      <c r="O13" s="300">
        <v>0.11527111539603348</v>
      </c>
      <c r="P13" s="300">
        <v>0.71796060318944177</v>
      </c>
      <c r="Q13" s="293"/>
    </row>
    <row r="14" spans="1:17" ht="24" x14ac:dyDescent="0.25">
      <c r="A14" s="391"/>
      <c r="B14" s="398" t="s">
        <v>109</v>
      </c>
      <c r="C14" s="46" t="s">
        <v>104</v>
      </c>
      <c r="D14" s="50">
        <v>17</v>
      </c>
      <c r="E14" s="48">
        <v>3</v>
      </c>
      <c r="F14" s="51">
        <v>20</v>
      </c>
      <c r="G14" s="32"/>
      <c r="I14" s="301" t="s">
        <v>158</v>
      </c>
      <c r="J14" s="302">
        <v>2.8167714125169816</v>
      </c>
      <c r="K14" s="303">
        <v>5</v>
      </c>
      <c r="L14" s="302">
        <v>0.72820892285000438</v>
      </c>
      <c r="M14" s="384"/>
      <c r="N14" s="301" t="s">
        <v>349</v>
      </c>
      <c r="O14" s="302">
        <v>0.11527111539603348</v>
      </c>
      <c r="P14" s="302">
        <v>0.71796060318944177</v>
      </c>
      <c r="Q14" s="293"/>
    </row>
    <row r="15" spans="1:17" ht="36" x14ac:dyDescent="0.25">
      <c r="A15" s="391"/>
      <c r="B15" s="390"/>
      <c r="C15" s="42" t="s">
        <v>153</v>
      </c>
      <c r="D15" s="43">
        <v>0.85</v>
      </c>
      <c r="E15" s="44">
        <v>0.15</v>
      </c>
      <c r="F15" s="45">
        <v>1</v>
      </c>
      <c r="G15" s="32"/>
      <c r="I15" s="301" t="s">
        <v>342</v>
      </c>
      <c r="J15" s="302">
        <v>8.6579572446555703E-2</v>
      </c>
      <c r="K15" s="303">
        <v>1</v>
      </c>
      <c r="L15" s="302">
        <v>0.76857140773287935</v>
      </c>
      <c r="M15" s="384" t="s">
        <v>159</v>
      </c>
      <c r="N15" s="384"/>
      <c r="O15" s="303">
        <v>217</v>
      </c>
      <c r="P15" s="304"/>
      <c r="Q15" s="293"/>
    </row>
    <row r="16" spans="1:17" x14ac:dyDescent="0.25">
      <c r="A16" s="391"/>
      <c r="B16" s="398" t="s">
        <v>110</v>
      </c>
      <c r="C16" s="46" t="s">
        <v>104</v>
      </c>
      <c r="D16" s="50">
        <v>6</v>
      </c>
      <c r="E16" s="48">
        <v>2</v>
      </c>
      <c r="F16" s="51">
        <v>8</v>
      </c>
      <c r="G16" s="32"/>
      <c r="I16" s="305" t="s">
        <v>159</v>
      </c>
      <c r="J16" s="306">
        <v>217</v>
      </c>
      <c r="K16" s="307"/>
      <c r="L16" s="307"/>
      <c r="M16" s="308"/>
      <c r="N16" s="309"/>
      <c r="O16" s="309"/>
      <c r="P16" s="309"/>
    </row>
    <row r="17" spans="1:16" ht="36" x14ac:dyDescent="0.25">
      <c r="A17" s="390"/>
      <c r="B17" s="390"/>
      <c r="C17" s="42" t="s">
        <v>153</v>
      </c>
      <c r="D17" s="43">
        <v>0.75</v>
      </c>
      <c r="E17" s="44">
        <v>0.25</v>
      </c>
      <c r="F17" s="45">
        <v>1</v>
      </c>
      <c r="G17" s="32"/>
      <c r="I17" s="399" t="s">
        <v>343</v>
      </c>
      <c r="J17" s="399"/>
      <c r="K17" s="399"/>
      <c r="L17" s="399"/>
      <c r="M17" s="294"/>
      <c r="N17" s="295"/>
      <c r="O17" s="295"/>
      <c r="P17" s="295"/>
    </row>
    <row r="18" spans="1:16" x14ac:dyDescent="0.25">
      <c r="A18" s="390" t="s">
        <v>114</v>
      </c>
      <c r="B18" s="391"/>
      <c r="C18" s="46" t="s">
        <v>104</v>
      </c>
      <c r="D18" s="50">
        <v>85</v>
      </c>
      <c r="E18" s="48">
        <v>15</v>
      </c>
      <c r="F18" s="51">
        <v>100</v>
      </c>
      <c r="G18" s="32"/>
    </row>
    <row r="19" spans="1:16" ht="36" x14ac:dyDescent="0.25">
      <c r="A19" s="392"/>
      <c r="B19" s="392"/>
      <c r="C19" s="52" t="s">
        <v>153</v>
      </c>
      <c r="D19" s="56">
        <v>0.85</v>
      </c>
      <c r="E19" s="57">
        <v>0.15</v>
      </c>
      <c r="F19" s="58">
        <v>1</v>
      </c>
      <c r="G19" s="32"/>
    </row>
    <row r="20" spans="1:16" x14ac:dyDescent="0.25">
      <c r="A20" s="32"/>
      <c r="B20" s="32"/>
      <c r="C20" s="32"/>
      <c r="D20" s="32"/>
      <c r="E20" s="32"/>
      <c r="F20" s="32"/>
      <c r="G20" s="32"/>
    </row>
    <row r="21" spans="1:16" x14ac:dyDescent="0.25">
      <c r="A21" s="385" t="s">
        <v>154</v>
      </c>
      <c r="B21" s="385"/>
      <c r="C21" s="385"/>
      <c r="D21" s="385"/>
      <c r="E21" s="32"/>
      <c r="F21" s="32"/>
      <c r="G21" s="32"/>
    </row>
    <row r="22" spans="1:16" x14ac:dyDescent="0.25">
      <c r="G22" s="32"/>
    </row>
    <row r="23" spans="1:16" x14ac:dyDescent="0.25">
      <c r="G23" s="32"/>
    </row>
    <row r="24" spans="1:16" x14ac:dyDescent="0.25">
      <c r="G24" s="32"/>
    </row>
    <row r="25" spans="1:16" x14ac:dyDescent="0.25">
      <c r="G25" s="32"/>
    </row>
    <row r="26" spans="1:16" x14ac:dyDescent="0.25">
      <c r="G26" s="32"/>
    </row>
  </sheetData>
  <mergeCells count="22">
    <mergeCell ref="A18:B19"/>
    <mergeCell ref="A21:D21"/>
    <mergeCell ref="I5"/>
    <mergeCell ref="I9:L9"/>
    <mergeCell ref="F4:F5"/>
    <mergeCell ref="A6:A17"/>
    <mergeCell ref="B6:B7"/>
    <mergeCell ref="B8:B9"/>
    <mergeCell ref="B10:B11"/>
    <mergeCell ref="B12:B13"/>
    <mergeCell ref="B14:B15"/>
    <mergeCell ref="B16:B17"/>
    <mergeCell ref="I11:L11"/>
    <mergeCell ref="I12"/>
    <mergeCell ref="I17:L17"/>
    <mergeCell ref="M11:P11"/>
    <mergeCell ref="M12:N12"/>
    <mergeCell ref="M13:M14"/>
    <mergeCell ref="M15:N15"/>
    <mergeCell ref="A3:F3"/>
    <mergeCell ref="A4:C5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C753-6A9B-42C0-AFA6-D83D5E7F41A3}">
  <dimension ref="A1:O12"/>
  <sheetViews>
    <sheetView workbookViewId="0">
      <selection activeCell="G9" sqref="G9"/>
    </sheetView>
  </sheetViews>
  <sheetFormatPr defaultColWidth="9.140625" defaultRowHeight="15" x14ac:dyDescent="0.25"/>
  <cols>
    <col min="1" max="1" width="9.140625" style="15"/>
    <col min="2" max="2" width="10.42578125" style="15" bestFit="1" customWidth="1"/>
    <col min="3" max="3" width="9.28515625" style="15" bestFit="1" customWidth="1"/>
    <col min="4" max="4" width="9.42578125" style="15" bestFit="1" customWidth="1"/>
    <col min="5" max="6" width="9.28515625" style="15" bestFit="1" customWidth="1"/>
    <col min="7" max="16384" width="9.140625" style="15"/>
  </cols>
  <sheetData>
    <row r="1" spans="1:15" x14ac:dyDescent="0.25">
      <c r="G1" s="14"/>
      <c r="I1" s="400" t="s">
        <v>127</v>
      </c>
      <c r="J1" s="400"/>
      <c r="K1" s="400"/>
      <c r="L1" s="400"/>
      <c r="M1" s="400"/>
      <c r="N1" s="400"/>
      <c r="O1" s="216"/>
    </row>
    <row r="2" spans="1:15" x14ac:dyDescent="0.25">
      <c r="G2" s="14"/>
      <c r="I2" s="401" t="s">
        <v>298</v>
      </c>
      <c r="J2" s="402"/>
      <c r="K2" s="402"/>
      <c r="L2" s="402"/>
      <c r="M2" s="402"/>
      <c r="N2" s="402"/>
      <c r="O2" s="216"/>
    </row>
    <row r="3" spans="1:15" ht="24.75" x14ac:dyDescent="0.25">
      <c r="G3" s="14"/>
      <c r="I3" s="403" t="s">
        <v>103</v>
      </c>
      <c r="J3" s="217" t="s">
        <v>128</v>
      </c>
      <c r="K3" s="218" t="s">
        <v>129</v>
      </c>
      <c r="L3" s="218" t="s">
        <v>130</v>
      </c>
      <c r="M3" s="218" t="s">
        <v>131</v>
      </c>
      <c r="N3" s="219" t="s">
        <v>132</v>
      </c>
      <c r="O3" s="216"/>
    </row>
    <row r="4" spans="1:15" ht="24" x14ac:dyDescent="0.25">
      <c r="G4" s="14"/>
      <c r="I4" s="220" t="s">
        <v>133</v>
      </c>
      <c r="J4" s="221">
        <v>29980.416691798557</v>
      </c>
      <c r="K4" s="222">
        <v>1</v>
      </c>
      <c r="L4" s="223">
        <v>29980.416691798557</v>
      </c>
      <c r="M4" s="223">
        <v>3.2079756466039382</v>
      </c>
      <c r="N4" s="224">
        <v>7.4680209140032899E-2</v>
      </c>
      <c r="O4" s="216"/>
    </row>
    <row r="5" spans="1:15" ht="24" x14ac:dyDescent="0.25">
      <c r="G5" s="14"/>
      <c r="I5" s="225" t="s">
        <v>134</v>
      </c>
      <c r="J5" s="226">
        <v>2018646.8722990272</v>
      </c>
      <c r="K5" s="227">
        <v>216</v>
      </c>
      <c r="L5" s="228">
        <v>9345.5873717547547</v>
      </c>
      <c r="M5" s="229"/>
      <c r="N5" s="230"/>
      <c r="O5" s="216"/>
    </row>
    <row r="6" spans="1:15" x14ac:dyDescent="0.25">
      <c r="A6" s="405" t="s">
        <v>154</v>
      </c>
      <c r="B6" s="405"/>
      <c r="C6" s="405"/>
      <c r="D6" s="405"/>
      <c r="E6" s="16"/>
      <c r="G6" s="14"/>
      <c r="I6" s="231" t="s">
        <v>114</v>
      </c>
      <c r="J6" s="232">
        <v>2048627.2889908256</v>
      </c>
      <c r="K6" s="233">
        <v>217</v>
      </c>
      <c r="L6" s="234"/>
      <c r="M6" s="234"/>
      <c r="N6" s="235"/>
      <c r="O6" s="216"/>
    </row>
    <row r="7" spans="1:15" ht="48.75" x14ac:dyDescent="0.25">
      <c r="A7" s="406" t="s">
        <v>103</v>
      </c>
      <c r="B7" s="17" t="s">
        <v>155</v>
      </c>
      <c r="C7" s="18" t="s">
        <v>129</v>
      </c>
      <c r="D7" s="19" t="s">
        <v>156</v>
      </c>
      <c r="E7" s="16"/>
    </row>
    <row r="8" spans="1:15" ht="36" x14ac:dyDescent="0.25">
      <c r="A8" s="20" t="s">
        <v>157</v>
      </c>
      <c r="B8" s="21" t="s">
        <v>162</v>
      </c>
      <c r="C8" s="22">
        <v>56</v>
      </c>
      <c r="D8" s="23">
        <v>0.17735920657712004</v>
      </c>
      <c r="E8" s="16"/>
    </row>
    <row r="9" spans="1:15" ht="24" x14ac:dyDescent="0.25">
      <c r="A9" s="24" t="s">
        <v>158</v>
      </c>
      <c r="B9" s="25">
        <v>60.071664196663576</v>
      </c>
      <c r="C9" s="26">
        <v>56</v>
      </c>
      <c r="D9" s="27">
        <v>0.33052513463024003</v>
      </c>
      <c r="E9" s="16"/>
    </row>
    <row r="10" spans="1:15" ht="24" x14ac:dyDescent="0.25">
      <c r="A10" s="28" t="s">
        <v>159</v>
      </c>
      <c r="B10" s="29">
        <v>100</v>
      </c>
      <c r="C10" s="30"/>
      <c r="D10" s="31"/>
      <c r="E10" s="16"/>
    </row>
    <row r="11" spans="1:15" x14ac:dyDescent="0.25">
      <c r="A11" s="404" t="s">
        <v>161</v>
      </c>
      <c r="B11" s="404"/>
      <c r="C11" s="404"/>
      <c r="D11" s="404"/>
      <c r="E11" s="16"/>
    </row>
    <row r="12" spans="1:15" ht="15" customHeight="1" x14ac:dyDescent="0.25"/>
  </sheetData>
  <mergeCells count="6">
    <mergeCell ref="I1:N1"/>
    <mergeCell ref="I2:N2"/>
    <mergeCell ref="I3"/>
    <mergeCell ref="A11:D11"/>
    <mergeCell ref="A6:D6"/>
    <mergeCell ref="A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0ECC-600E-4371-9707-AAD9B27CA6DB}">
  <dimension ref="A1:Q18"/>
  <sheetViews>
    <sheetView workbookViewId="0">
      <selection activeCell="P8" sqref="P8"/>
    </sheetView>
  </sheetViews>
  <sheetFormatPr defaultRowHeight="15" x14ac:dyDescent="0.25"/>
  <cols>
    <col min="11" max="11" width="24.42578125" customWidth="1"/>
    <col min="14" max="14" width="11.28515625" customWidth="1"/>
  </cols>
  <sheetData>
    <row r="1" spans="1:17" x14ac:dyDescent="0.25">
      <c r="A1" s="408" t="s">
        <v>115</v>
      </c>
      <c r="B1" s="408" t="s">
        <v>166</v>
      </c>
      <c r="C1" s="408"/>
      <c r="D1" s="408"/>
      <c r="E1" s="408"/>
      <c r="F1" s="408"/>
      <c r="G1" s="408"/>
      <c r="H1" s="408"/>
      <c r="I1" s="408"/>
      <c r="J1" s="60"/>
      <c r="K1" s="59"/>
    </row>
    <row r="2" spans="1:17" ht="15" customHeight="1" x14ac:dyDescent="0.25">
      <c r="A2" s="408"/>
      <c r="B2" s="408" t="s">
        <v>147</v>
      </c>
      <c r="C2" s="408"/>
      <c r="D2" s="408" t="s">
        <v>148</v>
      </c>
      <c r="E2" s="408"/>
      <c r="F2" s="408" t="s">
        <v>145</v>
      </c>
      <c r="G2" s="408"/>
      <c r="H2" s="408" t="s">
        <v>144</v>
      </c>
      <c r="I2" s="408"/>
      <c r="J2" s="60"/>
      <c r="K2" s="407" t="s">
        <v>166</v>
      </c>
      <c r="L2" s="408" t="s">
        <v>164</v>
      </c>
      <c r="M2" s="408"/>
      <c r="N2" s="408" t="s">
        <v>165</v>
      </c>
      <c r="O2" s="408"/>
      <c r="P2" s="409" t="s">
        <v>114</v>
      </c>
    </row>
    <row r="3" spans="1:17" ht="24" x14ac:dyDescent="0.25">
      <c r="A3" s="408"/>
      <c r="B3" s="61" t="s">
        <v>164</v>
      </c>
      <c r="C3" s="61" t="s">
        <v>165</v>
      </c>
      <c r="D3" s="61" t="s">
        <v>164</v>
      </c>
      <c r="E3" s="61" t="s">
        <v>165</v>
      </c>
      <c r="F3" s="61" t="s">
        <v>164</v>
      </c>
      <c r="G3" s="61" t="s">
        <v>165</v>
      </c>
      <c r="H3" s="61" t="s">
        <v>164</v>
      </c>
      <c r="I3" s="61" t="s">
        <v>165</v>
      </c>
      <c r="J3" s="60"/>
      <c r="K3" s="407"/>
      <c r="L3" s="1" t="s">
        <v>104</v>
      </c>
      <c r="M3" s="1" t="s">
        <v>113</v>
      </c>
      <c r="N3" s="1" t="s">
        <v>104</v>
      </c>
      <c r="O3" s="1" t="s">
        <v>113</v>
      </c>
      <c r="P3" s="409"/>
    </row>
    <row r="4" spans="1:17" ht="15" customHeight="1" x14ac:dyDescent="0.25">
      <c r="A4" s="62" t="s">
        <v>116</v>
      </c>
      <c r="B4" s="63">
        <v>0</v>
      </c>
      <c r="C4" s="63">
        <v>0</v>
      </c>
      <c r="D4" s="63">
        <v>3</v>
      </c>
      <c r="E4" s="63">
        <v>0</v>
      </c>
      <c r="F4" s="63">
        <v>2</v>
      </c>
      <c r="G4" s="63">
        <v>1</v>
      </c>
      <c r="H4" s="63">
        <v>4</v>
      </c>
      <c r="I4" s="63">
        <v>0</v>
      </c>
      <c r="J4" s="60"/>
      <c r="K4" s="1" t="s">
        <v>334</v>
      </c>
      <c r="L4" s="65">
        <v>7</v>
      </c>
      <c r="M4" s="70">
        <f>L4/P4</f>
        <v>0.875</v>
      </c>
      <c r="N4" s="65">
        <v>1</v>
      </c>
      <c r="O4" s="70">
        <f>N4/P4</f>
        <v>0.125</v>
      </c>
      <c r="P4" s="69">
        <f>N4+L4</f>
        <v>8</v>
      </c>
      <c r="Q4" s="66">
        <f>P4/$P$8</f>
        <v>0.08</v>
      </c>
    </row>
    <row r="5" spans="1:17" x14ac:dyDescent="0.25">
      <c r="A5" s="62" t="s">
        <v>117</v>
      </c>
      <c r="B5" s="63">
        <v>2</v>
      </c>
      <c r="C5" s="63">
        <v>1</v>
      </c>
      <c r="D5" s="63">
        <v>0</v>
      </c>
      <c r="E5" s="63">
        <v>1</v>
      </c>
      <c r="F5" s="63">
        <v>4</v>
      </c>
      <c r="G5" s="63">
        <v>0</v>
      </c>
      <c r="H5" s="63">
        <v>10</v>
      </c>
      <c r="I5" s="63">
        <v>2</v>
      </c>
      <c r="J5" s="60"/>
      <c r="K5" s="1" t="s">
        <v>295</v>
      </c>
      <c r="L5" s="63">
        <v>6</v>
      </c>
      <c r="M5" s="70">
        <f>L5/P5</f>
        <v>0.8571428571428571</v>
      </c>
      <c r="N5" s="68">
        <v>1</v>
      </c>
      <c r="O5" s="70">
        <f>N5/P5</f>
        <v>0.14285714285714285</v>
      </c>
      <c r="P5" s="69">
        <f>N5+L5</f>
        <v>7</v>
      </c>
      <c r="Q5" s="66">
        <f>P5/$P$8</f>
        <v>7.0000000000000007E-2</v>
      </c>
    </row>
    <row r="6" spans="1:17" x14ac:dyDescent="0.25">
      <c r="A6" s="62" t="s">
        <v>118</v>
      </c>
      <c r="B6" s="63">
        <v>1</v>
      </c>
      <c r="C6" s="63">
        <v>0</v>
      </c>
      <c r="D6" s="63">
        <v>3</v>
      </c>
      <c r="E6" s="63">
        <v>0</v>
      </c>
      <c r="F6" s="63">
        <v>6</v>
      </c>
      <c r="G6" s="63">
        <v>1</v>
      </c>
      <c r="H6" s="63">
        <v>9</v>
      </c>
      <c r="I6" s="63">
        <v>0</v>
      </c>
      <c r="J6" s="60"/>
      <c r="K6" s="1" t="s">
        <v>167</v>
      </c>
      <c r="L6" s="63">
        <v>16</v>
      </c>
      <c r="M6" s="70">
        <f>L6/P6</f>
        <v>0.76190476190476186</v>
      </c>
      <c r="N6" s="68">
        <v>5</v>
      </c>
      <c r="O6" s="70">
        <f>N6/P6</f>
        <v>0.23809523809523808</v>
      </c>
      <c r="P6" s="69">
        <f>N6+L6</f>
        <v>21</v>
      </c>
      <c r="Q6" s="66">
        <f>P6/$P$8</f>
        <v>0.21</v>
      </c>
    </row>
    <row r="7" spans="1:17" x14ac:dyDescent="0.25">
      <c r="A7" s="62" t="s">
        <v>119</v>
      </c>
      <c r="B7" s="63">
        <v>2</v>
      </c>
      <c r="C7" s="63">
        <v>0</v>
      </c>
      <c r="D7" s="63">
        <v>0</v>
      </c>
      <c r="E7" s="63">
        <v>0</v>
      </c>
      <c r="F7" s="63">
        <v>3</v>
      </c>
      <c r="G7" s="63">
        <v>2</v>
      </c>
      <c r="H7" s="63">
        <v>13</v>
      </c>
      <c r="I7" s="63">
        <v>2</v>
      </c>
      <c r="J7" s="60"/>
      <c r="K7" s="1" t="s">
        <v>168</v>
      </c>
      <c r="L7" s="63">
        <v>56</v>
      </c>
      <c r="M7" s="70">
        <f>L7/P7</f>
        <v>0.875</v>
      </c>
      <c r="N7" s="68">
        <v>8</v>
      </c>
      <c r="O7" s="70">
        <f>N7/P7</f>
        <v>0.125</v>
      </c>
      <c r="P7" s="69">
        <f>N7+L7</f>
        <v>64</v>
      </c>
      <c r="Q7" s="66">
        <f>P7/$P$8</f>
        <v>0.64</v>
      </c>
    </row>
    <row r="8" spans="1:17" x14ac:dyDescent="0.25">
      <c r="A8" s="62" t="s">
        <v>120</v>
      </c>
      <c r="B8" s="63">
        <v>1</v>
      </c>
      <c r="C8" s="63">
        <v>0</v>
      </c>
      <c r="D8" s="63">
        <v>0</v>
      </c>
      <c r="E8" s="63">
        <v>0</v>
      </c>
      <c r="F8" s="63">
        <v>1</v>
      </c>
      <c r="G8" s="63">
        <v>1</v>
      </c>
      <c r="H8" s="63">
        <v>15</v>
      </c>
      <c r="I8" s="63">
        <v>2</v>
      </c>
      <c r="J8" s="60"/>
      <c r="K8" s="67" t="s">
        <v>114</v>
      </c>
      <c r="L8" s="69">
        <f>SUM(L4:L7)</f>
        <v>85</v>
      </c>
      <c r="M8" s="70">
        <f>L8/P8</f>
        <v>0.85</v>
      </c>
      <c r="N8" s="69">
        <f>SUM(N4:N7)</f>
        <v>15</v>
      </c>
      <c r="O8" s="70">
        <f>N8/P8</f>
        <v>0.15</v>
      </c>
      <c r="P8" s="69">
        <f>SUM(P4:P7)</f>
        <v>100</v>
      </c>
      <c r="Q8" s="66">
        <f>P8/$P$8</f>
        <v>1</v>
      </c>
    </row>
    <row r="9" spans="1:17" x14ac:dyDescent="0.25">
      <c r="A9" s="62" t="s">
        <v>121</v>
      </c>
      <c r="B9" s="63">
        <v>1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5</v>
      </c>
      <c r="I9" s="63">
        <v>2</v>
      </c>
      <c r="J9" s="60"/>
      <c r="K9" s="59"/>
    </row>
    <row r="10" spans="1:17" x14ac:dyDescent="0.25">
      <c r="A10" s="64" t="s">
        <v>114</v>
      </c>
      <c r="B10" s="65">
        <v>7</v>
      </c>
      <c r="C10" s="65">
        <v>1</v>
      </c>
      <c r="D10" s="65">
        <v>6</v>
      </c>
      <c r="E10" s="65">
        <v>1</v>
      </c>
      <c r="F10" s="65">
        <v>16</v>
      </c>
      <c r="G10" s="65">
        <v>5</v>
      </c>
      <c r="H10" s="65">
        <v>56</v>
      </c>
      <c r="I10" s="65">
        <v>8</v>
      </c>
      <c r="J10" s="60"/>
      <c r="K10" s="59"/>
    </row>
    <row r="13" spans="1:17" x14ac:dyDescent="0.25">
      <c r="K13" s="73" t="s">
        <v>166</v>
      </c>
      <c r="L13" s="71" t="s">
        <v>164</v>
      </c>
      <c r="M13" s="72" t="s">
        <v>165</v>
      </c>
      <c r="N13" s="75" t="s">
        <v>114</v>
      </c>
    </row>
    <row r="14" spans="1:17" x14ac:dyDescent="0.25">
      <c r="K14" s="1" t="s">
        <v>334</v>
      </c>
      <c r="L14" s="70">
        <v>0.875</v>
      </c>
      <c r="M14" s="70">
        <v>0.125</v>
      </c>
      <c r="N14" s="74">
        <v>0.08</v>
      </c>
    </row>
    <row r="15" spans="1:17" x14ac:dyDescent="0.25">
      <c r="K15" s="1" t="s">
        <v>295</v>
      </c>
      <c r="L15" s="70">
        <v>0.8571428571428571</v>
      </c>
      <c r="M15" s="70">
        <v>0.14285714285714285</v>
      </c>
      <c r="N15" s="74">
        <v>7.0000000000000007E-2</v>
      </c>
    </row>
    <row r="16" spans="1:17" x14ac:dyDescent="0.25">
      <c r="K16" s="1" t="s">
        <v>167</v>
      </c>
      <c r="L16" s="70">
        <v>0.76190476190476186</v>
      </c>
      <c r="M16" s="70">
        <v>0.23809523809523808</v>
      </c>
      <c r="N16" s="74">
        <v>0.21</v>
      </c>
    </row>
    <row r="17" spans="11:14" x14ac:dyDescent="0.25">
      <c r="K17" s="1" t="s">
        <v>168</v>
      </c>
      <c r="L17" s="70">
        <v>0.875</v>
      </c>
      <c r="M17" s="70">
        <v>0.125</v>
      </c>
      <c r="N17" s="74">
        <v>0.64</v>
      </c>
    </row>
    <row r="18" spans="11:14" x14ac:dyDescent="0.25">
      <c r="K18" s="67" t="s">
        <v>114</v>
      </c>
      <c r="L18" s="70">
        <v>0.85</v>
      </c>
      <c r="M18" s="70">
        <v>0.15</v>
      </c>
      <c r="N18" s="74">
        <v>1</v>
      </c>
    </row>
  </sheetData>
  <mergeCells count="10">
    <mergeCell ref="K2:K3"/>
    <mergeCell ref="L2:M2"/>
    <mergeCell ref="N2:O2"/>
    <mergeCell ref="P2:P3"/>
    <mergeCell ref="A1:A3"/>
    <mergeCell ref="B1:I1"/>
    <mergeCell ref="B2:C2"/>
    <mergeCell ref="D2:E2"/>
    <mergeCell ref="F2:G2"/>
    <mergeCell ref="H2:I2"/>
  </mergeCells>
  <pageMargins left="0.7" right="0.7" top="0.75" bottom="0.75" header="0.3" footer="0.3"/>
  <pageSetup paperSize="9" orientation="portrait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3FBB4-2FEC-4B72-99D4-1F826654A9D3}">
  <dimension ref="A2:F19"/>
  <sheetViews>
    <sheetView workbookViewId="0">
      <selection activeCell="A2" sqref="A2:F10"/>
    </sheetView>
  </sheetViews>
  <sheetFormatPr defaultColWidth="9.140625" defaultRowHeight="12.75" x14ac:dyDescent="0.2"/>
  <cols>
    <col min="1" max="16384" width="9.140625" style="94"/>
  </cols>
  <sheetData>
    <row r="2" spans="1:6" ht="25.5" x14ac:dyDescent="0.2">
      <c r="A2" s="104" t="s">
        <v>115</v>
      </c>
      <c r="B2" s="104" t="s">
        <v>5</v>
      </c>
      <c r="C2" s="104" t="s">
        <v>139</v>
      </c>
      <c r="D2" s="104" t="s">
        <v>149</v>
      </c>
      <c r="E2" s="104" t="s">
        <v>141</v>
      </c>
      <c r="F2" s="104" t="s">
        <v>140</v>
      </c>
    </row>
    <row r="3" spans="1:6" x14ac:dyDescent="0.2">
      <c r="A3" s="96" t="s">
        <v>116</v>
      </c>
      <c r="B3" s="97">
        <v>9</v>
      </c>
      <c r="C3" s="98">
        <v>2</v>
      </c>
      <c r="D3" s="98">
        <v>0</v>
      </c>
      <c r="E3" s="98">
        <v>5</v>
      </c>
      <c r="F3" s="98">
        <v>5</v>
      </c>
    </row>
    <row r="4" spans="1:6" x14ac:dyDescent="0.2">
      <c r="A4" s="96" t="s">
        <v>117</v>
      </c>
      <c r="B4" s="97">
        <v>16</v>
      </c>
      <c r="C4" s="98">
        <v>2</v>
      </c>
      <c r="D4" s="98">
        <v>0</v>
      </c>
      <c r="E4" s="98">
        <v>1</v>
      </c>
      <c r="F4" s="98">
        <v>3</v>
      </c>
    </row>
    <row r="5" spans="1:6" x14ac:dyDescent="0.2">
      <c r="A5" s="96" t="s">
        <v>118</v>
      </c>
      <c r="B5" s="97">
        <v>19</v>
      </c>
      <c r="C5" s="98">
        <v>0</v>
      </c>
      <c r="D5" s="98">
        <v>0</v>
      </c>
      <c r="E5" s="98">
        <v>0</v>
      </c>
      <c r="F5" s="98">
        <v>1</v>
      </c>
    </row>
    <row r="6" spans="1:6" x14ac:dyDescent="0.2">
      <c r="A6" s="96" t="s">
        <v>119</v>
      </c>
      <c r="B6" s="99">
        <v>18</v>
      </c>
      <c r="C6" s="98">
        <v>0</v>
      </c>
      <c r="D6" s="98">
        <v>3</v>
      </c>
      <c r="E6" s="98">
        <v>0</v>
      </c>
      <c r="F6" s="98">
        <v>0</v>
      </c>
    </row>
    <row r="7" spans="1:6" x14ac:dyDescent="0.2">
      <c r="A7" s="96" t="s">
        <v>120</v>
      </c>
      <c r="B7" s="99">
        <v>17</v>
      </c>
      <c r="C7" s="98">
        <v>0</v>
      </c>
      <c r="D7" s="98">
        <v>1</v>
      </c>
      <c r="E7" s="98">
        <v>0</v>
      </c>
      <c r="F7" s="98">
        <v>0</v>
      </c>
    </row>
    <row r="8" spans="1:6" x14ac:dyDescent="0.2">
      <c r="A8" s="96" t="s">
        <v>121</v>
      </c>
      <c r="B8" s="99">
        <v>6</v>
      </c>
      <c r="C8" s="98">
        <v>0</v>
      </c>
      <c r="D8" s="98">
        <v>0</v>
      </c>
      <c r="E8" s="98">
        <v>0</v>
      </c>
      <c r="F8" s="98">
        <v>0</v>
      </c>
    </row>
    <row r="9" spans="1:6" x14ac:dyDescent="0.2">
      <c r="A9" s="410" t="s">
        <v>114</v>
      </c>
      <c r="B9" s="100">
        <v>85</v>
      </c>
      <c r="C9" s="101">
        <v>4</v>
      </c>
      <c r="D9" s="101">
        <v>4</v>
      </c>
      <c r="E9" s="101">
        <v>6</v>
      </c>
      <c r="F9" s="101">
        <v>9</v>
      </c>
    </row>
    <row r="10" spans="1:6" x14ac:dyDescent="0.2">
      <c r="A10" s="410"/>
      <c r="B10" s="102">
        <f>B9/100</f>
        <v>0.85</v>
      </c>
      <c r="C10" s="103">
        <f>C9/100</f>
        <v>0.04</v>
      </c>
      <c r="D10" s="103">
        <f>D9/100</f>
        <v>0.04</v>
      </c>
      <c r="E10" s="103">
        <f>E9/100</f>
        <v>0.06</v>
      </c>
      <c r="F10" s="103">
        <f>F9/100</f>
        <v>0.09</v>
      </c>
    </row>
    <row r="11" spans="1:6" x14ac:dyDescent="0.2">
      <c r="A11" s="95"/>
      <c r="B11" s="95"/>
      <c r="C11" s="95"/>
      <c r="D11" s="95"/>
      <c r="E11" s="95"/>
      <c r="F11" s="95"/>
    </row>
    <row r="14" spans="1:6" x14ac:dyDescent="0.2">
      <c r="A14" s="81">
        <v>6</v>
      </c>
    </row>
    <row r="15" spans="1:6" x14ac:dyDescent="0.2">
      <c r="A15" s="82">
        <v>17</v>
      </c>
    </row>
    <row r="16" spans="1:6" x14ac:dyDescent="0.2">
      <c r="A16" s="82">
        <v>18</v>
      </c>
    </row>
    <row r="17" spans="1:1" x14ac:dyDescent="0.2">
      <c r="A17" s="82">
        <v>19</v>
      </c>
    </row>
    <row r="18" spans="1:1" x14ac:dyDescent="0.2">
      <c r="A18" s="82">
        <v>16</v>
      </c>
    </row>
    <row r="19" spans="1:1" x14ac:dyDescent="0.2">
      <c r="A19" s="82">
        <v>9</v>
      </c>
    </row>
  </sheetData>
  <mergeCells count="1">
    <mergeCell ref="A9:A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4C42-9CF7-4DAF-871A-BC41C36DF32C}">
  <dimension ref="A1:B4"/>
  <sheetViews>
    <sheetView tabSelected="1" workbookViewId="0">
      <selection activeCell="B4" sqref="B4"/>
    </sheetView>
  </sheetViews>
  <sheetFormatPr defaultRowHeight="15" x14ac:dyDescent="0.25"/>
  <sheetData>
    <row r="1" spans="1:2" x14ac:dyDescent="0.25">
      <c r="A1" t="s">
        <v>16</v>
      </c>
      <c r="B1">
        <v>473</v>
      </c>
    </row>
    <row r="2" spans="1:2" x14ac:dyDescent="0.25">
      <c r="A2" t="s">
        <v>138</v>
      </c>
      <c r="B2" s="5">
        <v>0.05</v>
      </c>
    </row>
    <row r="4" spans="1:2" x14ac:dyDescent="0.25">
      <c r="B4">
        <f>B1/(1+(B1*(B2^2)))</f>
        <v>216.72394043528064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45817-463D-4203-930C-45326EDEE425}">
  <dimension ref="A1:N69"/>
  <sheetViews>
    <sheetView topLeftCell="A10" zoomScaleNormal="100" workbookViewId="0">
      <selection activeCell="A13" sqref="A13:XFD14"/>
    </sheetView>
  </sheetViews>
  <sheetFormatPr defaultRowHeight="15" x14ac:dyDescent="0.25"/>
  <cols>
    <col min="1" max="1" width="6.5703125" style="167" customWidth="1"/>
    <col min="2" max="2" width="53.5703125" style="168" customWidth="1"/>
    <col min="3" max="3" width="12.28515625" customWidth="1"/>
    <col min="4" max="4" width="15.85546875" customWidth="1"/>
    <col min="5" max="5" width="10.140625" style="113" customWidth="1"/>
    <col min="6" max="6" width="9.140625" style="113"/>
    <col min="8" max="8" width="14.85546875" customWidth="1"/>
    <col min="9" max="9" width="24.28515625" style="169" customWidth="1"/>
  </cols>
  <sheetData>
    <row r="1" spans="1:14" ht="30" x14ac:dyDescent="0.25">
      <c r="A1" s="134" t="s">
        <v>0</v>
      </c>
      <c r="B1" s="135" t="s">
        <v>1</v>
      </c>
      <c r="C1" s="136" t="s">
        <v>175</v>
      </c>
      <c r="D1" s="136" t="s">
        <v>146</v>
      </c>
      <c r="E1" s="136" t="s">
        <v>307</v>
      </c>
      <c r="F1" s="136" t="s">
        <v>3</v>
      </c>
      <c r="G1" s="137" t="s">
        <v>308</v>
      </c>
      <c r="H1" s="136" t="s">
        <v>2</v>
      </c>
      <c r="I1" s="138" t="s">
        <v>309</v>
      </c>
      <c r="J1" s="6" t="s">
        <v>301</v>
      </c>
      <c r="K1" s="6" t="s">
        <v>302</v>
      </c>
      <c r="L1" s="6" t="s">
        <v>303</v>
      </c>
      <c r="M1" s="6" t="s">
        <v>304</v>
      </c>
      <c r="N1" s="6" t="s">
        <v>306</v>
      </c>
    </row>
    <row r="2" spans="1:14" s="146" customFormat="1" ht="31.5" x14ac:dyDescent="0.25">
      <c r="A2" s="139">
        <v>1</v>
      </c>
      <c r="B2" s="140" t="s">
        <v>310</v>
      </c>
      <c r="C2" s="141"/>
      <c r="D2" s="141"/>
      <c r="E2" s="142">
        <v>1</v>
      </c>
      <c r="F2" s="142" t="s">
        <v>16</v>
      </c>
      <c r="G2" s="143">
        <v>2</v>
      </c>
      <c r="H2" s="143">
        <v>157</v>
      </c>
      <c r="I2" s="144">
        <v>850000</v>
      </c>
      <c r="J2" s="145"/>
      <c r="K2" s="145"/>
      <c r="L2" s="145"/>
      <c r="M2" s="145"/>
      <c r="N2" s="145"/>
    </row>
    <row r="3" spans="1:14" ht="30" x14ac:dyDescent="0.25">
      <c r="A3" s="139">
        <v>2</v>
      </c>
      <c r="B3" s="108" t="s">
        <v>201</v>
      </c>
      <c r="C3" s="108"/>
      <c r="D3" s="107" t="s">
        <v>145</v>
      </c>
      <c r="E3" s="110">
        <v>1</v>
      </c>
      <c r="F3" s="115" t="s">
        <v>15</v>
      </c>
      <c r="G3" s="116">
        <v>3</v>
      </c>
      <c r="H3" s="121">
        <v>10</v>
      </c>
      <c r="I3" s="121">
        <v>0</v>
      </c>
      <c r="J3" s="110" t="s">
        <v>16</v>
      </c>
      <c r="K3" s="115" t="s">
        <v>16</v>
      </c>
      <c r="L3" s="7"/>
      <c r="M3" s="7"/>
      <c r="N3" s="105"/>
    </row>
    <row r="4" spans="1:14" ht="30" x14ac:dyDescent="0.25">
      <c r="A4" s="139">
        <v>3</v>
      </c>
      <c r="B4" s="7" t="s">
        <v>292</v>
      </c>
      <c r="C4" s="7"/>
      <c r="D4" s="107" t="s">
        <v>145</v>
      </c>
      <c r="E4" s="110">
        <v>1</v>
      </c>
      <c r="F4" s="110" t="s">
        <v>16</v>
      </c>
      <c r="G4" s="107">
        <v>2</v>
      </c>
      <c r="H4" s="120">
        <v>14</v>
      </c>
      <c r="I4" s="120">
        <v>9000000</v>
      </c>
      <c r="J4" s="110" t="s">
        <v>16</v>
      </c>
      <c r="K4" s="110" t="s">
        <v>15</v>
      </c>
      <c r="L4" s="7"/>
      <c r="M4" s="7"/>
      <c r="N4" s="105"/>
    </row>
    <row r="5" spans="1:14" s="146" customFormat="1" ht="15.75" x14ac:dyDescent="0.25">
      <c r="A5" s="139">
        <v>4</v>
      </c>
      <c r="B5" s="140" t="s">
        <v>311</v>
      </c>
      <c r="C5" s="141"/>
      <c r="D5" s="141"/>
      <c r="E5" s="142">
        <v>1</v>
      </c>
      <c r="F5" s="142" t="s">
        <v>15</v>
      </c>
      <c r="G5" s="143">
        <v>2</v>
      </c>
      <c r="H5" s="143">
        <v>23</v>
      </c>
      <c r="I5" s="147">
        <v>0</v>
      </c>
      <c r="J5" s="145"/>
      <c r="K5" s="145"/>
      <c r="L5" s="145"/>
      <c r="M5" s="145"/>
      <c r="N5" s="145"/>
    </row>
    <row r="6" spans="1:14" ht="15.75" x14ac:dyDescent="0.25">
      <c r="A6" s="139">
        <v>5</v>
      </c>
      <c r="B6" s="7" t="s">
        <v>7</v>
      </c>
      <c r="C6" s="7"/>
      <c r="D6" s="107" t="s">
        <v>145</v>
      </c>
      <c r="E6" s="110">
        <v>1</v>
      </c>
      <c r="F6" s="110" t="s">
        <v>16</v>
      </c>
      <c r="G6" s="107">
        <v>2</v>
      </c>
      <c r="H6" s="120">
        <v>27</v>
      </c>
      <c r="I6" s="120">
        <v>3600000</v>
      </c>
      <c r="J6" s="110" t="s">
        <v>16</v>
      </c>
      <c r="K6" s="110" t="s">
        <v>15</v>
      </c>
      <c r="L6" s="7"/>
      <c r="M6" s="7"/>
      <c r="N6" s="105"/>
    </row>
    <row r="7" spans="1:14" ht="45" x14ac:dyDescent="0.25">
      <c r="A7" s="139">
        <v>6</v>
      </c>
      <c r="B7" s="7" t="s">
        <v>8</v>
      </c>
      <c r="C7" s="7"/>
      <c r="D7" s="107" t="s">
        <v>294</v>
      </c>
      <c r="E7" s="110">
        <v>1</v>
      </c>
      <c r="F7" s="110" t="s">
        <v>16</v>
      </c>
      <c r="G7" s="107">
        <v>4</v>
      </c>
      <c r="H7" s="120">
        <v>417</v>
      </c>
      <c r="I7" s="120">
        <v>8190000</v>
      </c>
      <c r="J7" s="110" t="s">
        <v>16</v>
      </c>
      <c r="K7" s="110" t="s">
        <v>16</v>
      </c>
      <c r="L7" s="7" t="s">
        <v>15</v>
      </c>
      <c r="M7" s="7" t="s">
        <v>15</v>
      </c>
      <c r="N7" s="105"/>
    </row>
    <row r="8" spans="1:14" ht="45" x14ac:dyDescent="0.25">
      <c r="A8" s="139">
        <v>7</v>
      </c>
      <c r="B8" s="7" t="s">
        <v>9</v>
      </c>
      <c r="C8" s="7"/>
      <c r="D8" s="107" t="s">
        <v>294</v>
      </c>
      <c r="E8" s="110">
        <v>1</v>
      </c>
      <c r="F8" s="110" t="s">
        <v>16</v>
      </c>
      <c r="G8" s="107">
        <v>12</v>
      </c>
      <c r="H8" s="120">
        <v>600</v>
      </c>
      <c r="I8" s="120">
        <v>4590000</v>
      </c>
      <c r="J8" s="110" t="s">
        <v>16</v>
      </c>
      <c r="K8" s="110" t="s">
        <v>16</v>
      </c>
      <c r="L8" s="7" t="s">
        <v>15</v>
      </c>
      <c r="M8" s="7" t="s">
        <v>15</v>
      </c>
      <c r="N8" s="105"/>
    </row>
    <row r="9" spans="1:14" ht="45" x14ac:dyDescent="0.25">
      <c r="A9" s="139">
        <v>8</v>
      </c>
      <c r="B9" s="7" t="s">
        <v>92</v>
      </c>
      <c r="C9" s="7"/>
      <c r="D9" s="107" t="s">
        <v>294</v>
      </c>
      <c r="E9" s="110">
        <v>1</v>
      </c>
      <c r="F9" s="114" t="s">
        <v>16</v>
      </c>
      <c r="G9" s="114">
        <v>6</v>
      </c>
      <c r="H9" s="119">
        <v>540</v>
      </c>
      <c r="I9" s="119">
        <v>4590000</v>
      </c>
      <c r="J9" s="110" t="s">
        <v>16</v>
      </c>
      <c r="K9" s="114" t="s">
        <v>16</v>
      </c>
      <c r="L9" s="7" t="s">
        <v>15</v>
      </c>
      <c r="M9" s="7" t="s">
        <v>15</v>
      </c>
      <c r="N9" s="105"/>
    </row>
    <row r="10" spans="1:14" s="148" customFormat="1" ht="30" x14ac:dyDescent="0.25">
      <c r="A10" s="139">
        <v>9</v>
      </c>
      <c r="B10" s="7" t="s">
        <v>10</v>
      </c>
      <c r="C10" s="7"/>
      <c r="D10" s="107" t="s">
        <v>144</v>
      </c>
      <c r="E10" s="110">
        <v>1</v>
      </c>
      <c r="F10" s="110" t="s">
        <v>16</v>
      </c>
      <c r="G10" s="107">
        <v>4</v>
      </c>
      <c r="H10" s="120">
        <v>256</v>
      </c>
      <c r="I10" s="120">
        <v>6390000</v>
      </c>
      <c r="J10" s="110" t="s">
        <v>16</v>
      </c>
      <c r="K10" s="110" t="s">
        <v>16</v>
      </c>
      <c r="L10" s="7" t="s">
        <v>15</v>
      </c>
      <c r="M10" s="7" t="s">
        <v>15</v>
      </c>
      <c r="N10" s="105"/>
    </row>
    <row r="11" spans="1:14" ht="45" x14ac:dyDescent="0.25">
      <c r="A11" s="139">
        <v>10</v>
      </c>
      <c r="B11" s="7" t="s">
        <v>11</v>
      </c>
      <c r="C11" s="7"/>
      <c r="D11" s="107" t="s">
        <v>294</v>
      </c>
      <c r="E11" s="110">
        <v>1</v>
      </c>
      <c r="F11" s="110" t="s">
        <v>16</v>
      </c>
      <c r="G11" s="107">
        <v>2</v>
      </c>
      <c r="H11" s="120">
        <v>83</v>
      </c>
      <c r="I11" s="120">
        <v>12000000</v>
      </c>
      <c r="J11" s="110" t="s">
        <v>16</v>
      </c>
      <c r="K11" s="110" t="s">
        <v>16</v>
      </c>
      <c r="L11" s="7"/>
      <c r="M11" s="7"/>
      <c r="N11" s="105"/>
    </row>
    <row r="12" spans="1:14" s="146" customFormat="1" ht="45" x14ac:dyDescent="0.25">
      <c r="A12" s="139">
        <v>11</v>
      </c>
      <c r="B12" s="140" t="s">
        <v>312</v>
      </c>
      <c r="C12" s="141"/>
      <c r="D12" s="149" t="s">
        <v>294</v>
      </c>
      <c r="E12" s="150">
        <v>1</v>
      </c>
      <c r="F12" s="150" t="s">
        <v>16</v>
      </c>
      <c r="G12" s="149">
        <v>2</v>
      </c>
      <c r="H12" s="151">
        <v>83</v>
      </c>
      <c r="I12" s="151">
        <v>12000000</v>
      </c>
      <c r="J12" s="150" t="s">
        <v>16</v>
      </c>
      <c r="K12" s="150" t="s">
        <v>16</v>
      </c>
      <c r="L12" s="152"/>
      <c r="M12" s="152"/>
      <c r="N12" s="145"/>
    </row>
    <row r="13" spans="1:14" s="146" customFormat="1" ht="15.75" x14ac:dyDescent="0.25">
      <c r="A13" s="139">
        <v>14</v>
      </c>
      <c r="B13" s="140" t="s">
        <v>313</v>
      </c>
      <c r="C13" s="141"/>
      <c r="D13" s="141"/>
      <c r="E13" s="142">
        <v>1</v>
      </c>
      <c r="F13" s="142" t="s">
        <v>16</v>
      </c>
      <c r="G13" s="143">
        <v>3</v>
      </c>
      <c r="H13" s="143">
        <v>14</v>
      </c>
      <c r="I13" s="147">
        <f>500*18000</f>
        <v>9000000</v>
      </c>
      <c r="J13" s="145"/>
      <c r="K13" s="145"/>
      <c r="L13" s="145"/>
      <c r="M13" s="145"/>
      <c r="N13" s="145"/>
    </row>
    <row r="14" spans="1:14" ht="15.75" x14ac:dyDescent="0.25">
      <c r="A14" s="139">
        <v>15</v>
      </c>
      <c r="B14" s="7" t="s">
        <v>12</v>
      </c>
      <c r="C14" s="7"/>
      <c r="D14" s="107" t="s">
        <v>145</v>
      </c>
      <c r="E14" s="110">
        <v>1</v>
      </c>
      <c r="F14" s="110" t="s">
        <v>15</v>
      </c>
      <c r="G14" s="107">
        <v>3</v>
      </c>
      <c r="H14" s="120">
        <v>25</v>
      </c>
      <c r="I14" s="120">
        <v>0</v>
      </c>
      <c r="J14" s="110" t="s">
        <v>16</v>
      </c>
      <c r="K14" s="110" t="s">
        <v>16</v>
      </c>
      <c r="L14" s="7"/>
      <c r="M14" s="7"/>
      <c r="N14" s="105"/>
    </row>
    <row r="15" spans="1:14" s="148" customFormat="1" ht="15.75" x14ac:dyDescent="0.25">
      <c r="A15" s="139">
        <v>16</v>
      </c>
      <c r="B15" s="108" t="s">
        <v>177</v>
      </c>
      <c r="C15" s="108"/>
      <c r="D15" s="107" t="s">
        <v>145</v>
      </c>
      <c r="E15" s="6">
        <v>1</v>
      </c>
      <c r="F15" s="6" t="s">
        <v>16</v>
      </c>
      <c r="G15" s="107">
        <v>2</v>
      </c>
      <c r="H15" s="120">
        <v>28</v>
      </c>
      <c r="I15" s="120">
        <v>3500000</v>
      </c>
      <c r="J15" s="6" t="s">
        <v>16</v>
      </c>
      <c r="K15" s="6" t="s">
        <v>16</v>
      </c>
      <c r="L15" s="6"/>
      <c r="M15" s="6"/>
      <c r="N15" s="105"/>
    </row>
    <row r="16" spans="1:14" s="146" customFormat="1" ht="15.75" x14ac:dyDescent="0.25">
      <c r="A16" s="139">
        <v>17</v>
      </c>
      <c r="B16" s="152" t="s">
        <v>174</v>
      </c>
      <c r="C16" s="145"/>
      <c r="D16" s="149" t="s">
        <v>144</v>
      </c>
      <c r="E16" s="153">
        <v>1</v>
      </c>
      <c r="F16" s="153" t="s">
        <v>16</v>
      </c>
      <c r="G16" s="149">
        <v>4</v>
      </c>
      <c r="H16" s="151">
        <v>48</v>
      </c>
      <c r="I16" s="151">
        <v>2500000</v>
      </c>
      <c r="J16" s="153" t="s">
        <v>16</v>
      </c>
      <c r="K16" s="153" t="s">
        <v>16</v>
      </c>
      <c r="L16" s="153"/>
      <c r="M16" s="153"/>
      <c r="N16" s="145"/>
    </row>
    <row r="17" spans="1:14" ht="15.75" x14ac:dyDescent="0.25">
      <c r="A17" s="139">
        <v>18</v>
      </c>
      <c r="B17" s="7" t="s">
        <v>13</v>
      </c>
      <c r="C17" s="7"/>
      <c r="D17" s="107" t="s">
        <v>144</v>
      </c>
      <c r="E17" s="110">
        <v>1</v>
      </c>
      <c r="F17" s="110" t="s">
        <v>16</v>
      </c>
      <c r="G17" s="107">
        <v>3</v>
      </c>
      <c r="H17" s="120">
        <v>46</v>
      </c>
      <c r="I17" s="120">
        <v>3500000</v>
      </c>
      <c r="J17" s="110" t="s">
        <v>16</v>
      </c>
      <c r="K17" s="110" t="s">
        <v>16</v>
      </c>
      <c r="L17" s="7"/>
      <c r="M17" s="7"/>
      <c r="N17" s="105"/>
    </row>
    <row r="18" spans="1:14" s="146" customFormat="1" ht="30" x14ac:dyDescent="0.25">
      <c r="A18" s="139">
        <v>19</v>
      </c>
      <c r="B18" s="152" t="s">
        <v>14</v>
      </c>
      <c r="C18" s="152"/>
      <c r="D18" s="149" t="s">
        <v>144</v>
      </c>
      <c r="E18" s="150">
        <v>1</v>
      </c>
      <c r="F18" s="150" t="s">
        <v>16</v>
      </c>
      <c r="G18" s="149">
        <v>6</v>
      </c>
      <c r="H18" s="151">
        <v>159</v>
      </c>
      <c r="I18" s="151">
        <v>2500000</v>
      </c>
      <c r="J18" s="150" t="s">
        <v>16</v>
      </c>
      <c r="K18" s="150" t="s">
        <v>16</v>
      </c>
      <c r="L18" s="152" t="s">
        <v>15</v>
      </c>
      <c r="M18" s="152" t="s">
        <v>15</v>
      </c>
      <c r="N18" s="145"/>
    </row>
    <row r="19" spans="1:14" ht="15.75" x14ac:dyDescent="0.25">
      <c r="A19" s="139">
        <v>20</v>
      </c>
      <c r="B19" s="7" t="s">
        <v>288</v>
      </c>
      <c r="C19" s="7"/>
      <c r="D19" s="117" t="s">
        <v>145</v>
      </c>
      <c r="E19" s="106">
        <v>2</v>
      </c>
      <c r="F19" s="106" t="s">
        <v>16</v>
      </c>
      <c r="G19" s="117">
        <v>3</v>
      </c>
      <c r="H19" s="124">
        <v>17</v>
      </c>
      <c r="I19" s="124">
        <v>1500000</v>
      </c>
      <c r="J19" s="106" t="s">
        <v>16</v>
      </c>
      <c r="K19" s="106" t="s">
        <v>15</v>
      </c>
      <c r="L19" s="105"/>
      <c r="M19" s="105"/>
      <c r="N19" s="105"/>
    </row>
    <row r="20" spans="1:14" ht="15.75" x14ac:dyDescent="0.25">
      <c r="A20" s="139">
        <v>21</v>
      </c>
      <c r="B20" s="108" t="s">
        <v>193</v>
      </c>
      <c r="C20" s="108"/>
      <c r="D20" s="107" t="s">
        <v>145</v>
      </c>
      <c r="E20" s="6">
        <v>2</v>
      </c>
      <c r="F20" s="6" t="s">
        <v>15</v>
      </c>
      <c r="G20" s="107">
        <v>2</v>
      </c>
      <c r="H20" s="120">
        <v>11</v>
      </c>
      <c r="I20" s="120">
        <v>0</v>
      </c>
      <c r="J20" s="6" t="s">
        <v>16</v>
      </c>
      <c r="K20" s="6" t="s">
        <v>16</v>
      </c>
      <c r="L20" s="6"/>
      <c r="M20" s="6"/>
      <c r="N20" s="105"/>
    </row>
    <row r="21" spans="1:14" ht="15.75" x14ac:dyDescent="0.25">
      <c r="A21" s="139">
        <v>22</v>
      </c>
      <c r="B21" s="7" t="s">
        <v>17</v>
      </c>
      <c r="C21" s="7"/>
      <c r="D21" s="107" t="s">
        <v>144</v>
      </c>
      <c r="E21" s="110">
        <v>2</v>
      </c>
      <c r="F21" s="110" t="s">
        <v>16</v>
      </c>
      <c r="G21" s="107">
        <v>1</v>
      </c>
      <c r="H21" s="120">
        <v>46</v>
      </c>
      <c r="I21" s="120">
        <v>2000000</v>
      </c>
      <c r="J21" s="110" t="s">
        <v>16</v>
      </c>
      <c r="K21" s="110" t="s">
        <v>16</v>
      </c>
      <c r="L21" s="7"/>
      <c r="M21" s="7"/>
      <c r="N21" s="105"/>
    </row>
    <row r="22" spans="1:14" ht="30" x14ac:dyDescent="0.25">
      <c r="A22" s="139">
        <v>23</v>
      </c>
      <c r="B22" s="7" t="s">
        <v>18</v>
      </c>
      <c r="C22" s="7"/>
      <c r="D22" s="107" t="s">
        <v>144</v>
      </c>
      <c r="E22" s="110">
        <v>2</v>
      </c>
      <c r="F22" s="110" t="s">
        <v>16</v>
      </c>
      <c r="G22" s="107">
        <v>2</v>
      </c>
      <c r="H22" s="120">
        <v>12</v>
      </c>
      <c r="I22" s="120">
        <v>2000000</v>
      </c>
      <c r="J22" s="110" t="s">
        <v>16</v>
      </c>
      <c r="K22" s="110" t="s">
        <v>16</v>
      </c>
      <c r="L22" s="7"/>
      <c r="M22" s="7"/>
      <c r="N22" s="105"/>
    </row>
    <row r="23" spans="1:14" s="146" customFormat="1" ht="15.75" x14ac:dyDescent="0.25">
      <c r="A23" s="139">
        <v>24</v>
      </c>
      <c r="B23" s="152" t="s">
        <v>94</v>
      </c>
      <c r="C23" s="152"/>
      <c r="D23" s="149" t="s">
        <v>144</v>
      </c>
      <c r="E23" s="150">
        <v>2</v>
      </c>
      <c r="F23" s="150" t="s">
        <v>16</v>
      </c>
      <c r="G23" s="149">
        <v>2</v>
      </c>
      <c r="H23" s="151">
        <v>13</v>
      </c>
      <c r="I23" s="151">
        <v>1000000</v>
      </c>
      <c r="J23" s="150" t="s">
        <v>16</v>
      </c>
      <c r="K23" s="150" t="s">
        <v>16</v>
      </c>
      <c r="L23" s="152"/>
      <c r="M23" s="152"/>
      <c r="N23" s="145"/>
    </row>
    <row r="24" spans="1:14" ht="15.75" x14ac:dyDescent="0.25">
      <c r="A24" s="139">
        <v>25</v>
      </c>
      <c r="B24" s="108" t="s">
        <v>191</v>
      </c>
      <c r="C24" s="108"/>
      <c r="D24" s="107" t="s">
        <v>145</v>
      </c>
      <c r="E24" s="6">
        <v>2</v>
      </c>
      <c r="F24" s="6" t="s">
        <v>15</v>
      </c>
      <c r="G24" s="107">
        <v>2</v>
      </c>
      <c r="H24" s="120">
        <v>24</v>
      </c>
      <c r="I24" s="120">
        <v>0</v>
      </c>
      <c r="J24" s="106" t="s">
        <v>16</v>
      </c>
      <c r="K24" s="106" t="s">
        <v>16</v>
      </c>
      <c r="L24" s="6"/>
      <c r="M24" s="6"/>
      <c r="N24" s="105"/>
    </row>
    <row r="25" spans="1:14" ht="15.75" x14ac:dyDescent="0.25">
      <c r="A25" s="139">
        <v>26</v>
      </c>
      <c r="B25" s="108" t="s">
        <v>195</v>
      </c>
      <c r="C25" s="108"/>
      <c r="D25" s="107" t="s">
        <v>145</v>
      </c>
      <c r="E25" s="6">
        <v>2</v>
      </c>
      <c r="F25" s="6" t="s">
        <v>16</v>
      </c>
      <c r="G25" s="107">
        <v>2</v>
      </c>
      <c r="H25" s="120">
        <v>19</v>
      </c>
      <c r="I25" s="120">
        <v>1000000</v>
      </c>
      <c r="J25" s="6" t="s">
        <v>16</v>
      </c>
      <c r="K25" s="6" t="s">
        <v>16</v>
      </c>
      <c r="L25" s="6"/>
      <c r="M25" s="6"/>
      <c r="N25" s="105"/>
    </row>
    <row r="26" spans="1:14" ht="15.75" x14ac:dyDescent="0.25">
      <c r="A26" s="139">
        <v>27</v>
      </c>
      <c r="B26" s="108" t="s">
        <v>186</v>
      </c>
      <c r="C26" s="108"/>
      <c r="D26" s="107" t="s">
        <v>145</v>
      </c>
      <c r="E26" s="6">
        <v>2</v>
      </c>
      <c r="F26" s="6" t="s">
        <v>15</v>
      </c>
      <c r="G26" s="107">
        <v>2</v>
      </c>
      <c r="H26" s="120">
        <v>31</v>
      </c>
      <c r="I26" s="120">
        <v>0</v>
      </c>
      <c r="J26" s="106" t="s">
        <v>16</v>
      </c>
      <c r="K26" s="106" t="s">
        <v>16</v>
      </c>
      <c r="L26" s="6"/>
      <c r="M26" s="6"/>
      <c r="N26" s="105"/>
    </row>
    <row r="27" spans="1:14" ht="15.75" x14ac:dyDescent="0.25">
      <c r="A27" s="139">
        <v>28</v>
      </c>
      <c r="B27" s="7" t="s">
        <v>19</v>
      </c>
      <c r="C27" s="7"/>
      <c r="D27" s="107" t="s">
        <v>144</v>
      </c>
      <c r="E27" s="110">
        <v>2</v>
      </c>
      <c r="F27" s="110" t="s">
        <v>16</v>
      </c>
      <c r="G27" s="107">
        <v>2</v>
      </c>
      <c r="H27" s="120">
        <v>16</v>
      </c>
      <c r="I27" s="122">
        <v>500000</v>
      </c>
      <c r="J27" s="110" t="s">
        <v>16</v>
      </c>
      <c r="K27" s="110" t="s">
        <v>16</v>
      </c>
      <c r="L27" s="7"/>
      <c r="M27" s="7"/>
      <c r="N27" s="105"/>
    </row>
    <row r="28" spans="1:14" ht="15.75" x14ac:dyDescent="0.25">
      <c r="A28" s="139">
        <v>29</v>
      </c>
      <c r="B28" s="7" t="s">
        <v>20</v>
      </c>
      <c r="C28" s="7"/>
      <c r="D28" s="107" t="s">
        <v>144</v>
      </c>
      <c r="E28" s="110">
        <v>2</v>
      </c>
      <c r="F28" s="110" t="s">
        <v>16</v>
      </c>
      <c r="G28" s="107">
        <v>2</v>
      </c>
      <c r="H28" s="120">
        <v>23</v>
      </c>
      <c r="I28" s="120">
        <v>2500000</v>
      </c>
      <c r="J28" s="110" t="s">
        <v>16</v>
      </c>
      <c r="K28" s="110" t="s">
        <v>16</v>
      </c>
      <c r="L28" s="7"/>
      <c r="M28" s="7" t="s">
        <v>15</v>
      </c>
      <c r="N28" s="105"/>
    </row>
    <row r="29" spans="1:14" ht="30" x14ac:dyDescent="0.25">
      <c r="A29" s="139">
        <v>30</v>
      </c>
      <c r="B29" s="108" t="s">
        <v>189</v>
      </c>
      <c r="C29" s="108"/>
      <c r="D29" s="107" t="s">
        <v>144</v>
      </c>
      <c r="E29" s="6">
        <v>2</v>
      </c>
      <c r="F29" s="6" t="s">
        <v>15</v>
      </c>
      <c r="G29" s="107">
        <v>2</v>
      </c>
      <c r="H29" s="120">
        <v>14</v>
      </c>
      <c r="I29" s="120">
        <v>0</v>
      </c>
      <c r="J29" s="6" t="s">
        <v>16</v>
      </c>
      <c r="K29" s="6" t="s">
        <v>16</v>
      </c>
      <c r="L29" s="6"/>
      <c r="M29" s="6"/>
      <c r="N29" s="105"/>
    </row>
    <row r="30" spans="1:14" s="146" customFormat="1" ht="31.5" x14ac:dyDescent="0.25">
      <c r="A30" s="139">
        <v>31</v>
      </c>
      <c r="B30" s="140" t="s">
        <v>314</v>
      </c>
      <c r="C30" s="141"/>
      <c r="D30" s="141"/>
      <c r="E30" s="142">
        <v>2</v>
      </c>
      <c r="F30" s="142" t="s">
        <v>15</v>
      </c>
      <c r="G30" s="143">
        <v>2</v>
      </c>
      <c r="H30" s="143">
        <v>14</v>
      </c>
      <c r="I30" s="154" t="s">
        <v>315</v>
      </c>
      <c r="J30" s="145"/>
      <c r="K30" s="145"/>
      <c r="L30" s="145"/>
      <c r="M30" s="145"/>
      <c r="N30" s="145"/>
    </row>
    <row r="31" spans="1:14" ht="30" x14ac:dyDescent="0.25">
      <c r="A31" s="139">
        <v>32</v>
      </c>
      <c r="B31" s="127" t="s">
        <v>287</v>
      </c>
      <c r="C31" s="127"/>
      <c r="D31" s="117" t="s">
        <v>144</v>
      </c>
      <c r="E31" s="106">
        <v>2</v>
      </c>
      <c r="F31" s="106" t="s">
        <v>16</v>
      </c>
      <c r="G31" s="117">
        <v>2</v>
      </c>
      <c r="H31" s="124">
        <v>17</v>
      </c>
      <c r="I31" s="124">
        <v>1500000</v>
      </c>
      <c r="J31" s="106" t="s">
        <v>16</v>
      </c>
      <c r="K31" s="106" t="s">
        <v>16</v>
      </c>
      <c r="L31" s="105"/>
      <c r="M31" s="105"/>
      <c r="N31" s="105"/>
    </row>
    <row r="32" spans="1:14" ht="30" x14ac:dyDescent="0.25">
      <c r="A32" s="139">
        <v>33</v>
      </c>
      <c r="B32" s="7" t="s">
        <v>285</v>
      </c>
      <c r="C32" s="7"/>
      <c r="D32" s="117" t="s">
        <v>145</v>
      </c>
      <c r="E32" s="106">
        <v>2</v>
      </c>
      <c r="F32" s="106" t="s">
        <v>16</v>
      </c>
      <c r="G32" s="117">
        <v>4</v>
      </c>
      <c r="H32" s="124">
        <v>69</v>
      </c>
      <c r="I32" s="124">
        <v>1650000</v>
      </c>
      <c r="J32" s="106" t="s">
        <v>16</v>
      </c>
      <c r="K32" s="106" t="s">
        <v>15</v>
      </c>
      <c r="L32" s="105"/>
      <c r="M32" s="105"/>
      <c r="N32" s="105"/>
    </row>
    <row r="33" spans="1:14" ht="30" x14ac:dyDescent="0.25">
      <c r="A33" s="139">
        <v>34</v>
      </c>
      <c r="B33" s="108" t="s">
        <v>181</v>
      </c>
      <c r="C33" s="108"/>
      <c r="D33" s="107" t="s">
        <v>145</v>
      </c>
      <c r="E33" s="6">
        <v>2</v>
      </c>
      <c r="F33" s="6" t="s">
        <v>15</v>
      </c>
      <c r="G33" s="107">
        <v>2</v>
      </c>
      <c r="H33" s="120">
        <v>20</v>
      </c>
      <c r="I33" s="120">
        <v>0</v>
      </c>
      <c r="J33" s="106" t="s">
        <v>16</v>
      </c>
      <c r="K33" s="106" t="s">
        <v>16</v>
      </c>
      <c r="L33" s="6"/>
      <c r="M33" s="6"/>
      <c r="N33" s="105"/>
    </row>
    <row r="34" spans="1:14" ht="15.75" x14ac:dyDescent="0.25">
      <c r="A34" s="139">
        <v>35</v>
      </c>
      <c r="B34" s="7" t="s">
        <v>290</v>
      </c>
      <c r="C34" s="7"/>
      <c r="D34" s="117" t="s">
        <v>145</v>
      </c>
      <c r="E34" s="106">
        <v>2</v>
      </c>
      <c r="F34" s="106" t="s">
        <v>16</v>
      </c>
      <c r="G34" s="117">
        <v>4</v>
      </c>
      <c r="H34" s="124">
        <v>69</v>
      </c>
      <c r="I34" s="124">
        <v>2500000</v>
      </c>
      <c r="J34" s="106" t="s">
        <v>16</v>
      </c>
      <c r="K34" s="106" t="s">
        <v>15</v>
      </c>
      <c r="L34" s="105"/>
      <c r="M34" s="105"/>
      <c r="N34" s="105"/>
    </row>
    <row r="35" spans="1:14" ht="30" x14ac:dyDescent="0.25">
      <c r="A35" s="139">
        <v>36</v>
      </c>
      <c r="B35" s="108" t="s">
        <v>194</v>
      </c>
      <c r="C35" s="108"/>
      <c r="D35" s="107" t="s">
        <v>145</v>
      </c>
      <c r="E35" s="6">
        <v>2</v>
      </c>
      <c r="F35" s="6" t="s">
        <v>16</v>
      </c>
      <c r="G35" s="107">
        <v>4</v>
      </c>
      <c r="H35" s="120">
        <v>74</v>
      </c>
      <c r="I35" s="120">
        <v>1500000</v>
      </c>
      <c r="J35" s="6" t="s">
        <v>16</v>
      </c>
      <c r="K35" s="6" t="s">
        <v>15</v>
      </c>
      <c r="L35" s="6"/>
      <c r="M35" s="6"/>
      <c r="N35" s="105"/>
    </row>
    <row r="36" spans="1:14" s="146" customFormat="1" ht="15.75" x14ac:dyDescent="0.25">
      <c r="A36" s="139">
        <v>37</v>
      </c>
      <c r="B36" s="140" t="s">
        <v>316</v>
      </c>
      <c r="C36" s="141"/>
      <c r="D36" s="141"/>
      <c r="E36" s="142">
        <v>2</v>
      </c>
      <c r="F36" s="142" t="s">
        <v>16</v>
      </c>
      <c r="G36" s="143">
        <v>2</v>
      </c>
      <c r="H36" s="143">
        <v>12</v>
      </c>
      <c r="I36" s="154">
        <f>450*18000</f>
        <v>8100000</v>
      </c>
      <c r="J36" s="145"/>
      <c r="K36" s="145"/>
      <c r="L36" s="145"/>
      <c r="M36" s="145"/>
      <c r="N36" s="145"/>
    </row>
    <row r="37" spans="1:14" ht="15.75" x14ac:dyDescent="0.25">
      <c r="A37" s="139">
        <v>38</v>
      </c>
      <c r="B37" s="108" t="s">
        <v>184</v>
      </c>
      <c r="C37" s="108"/>
      <c r="D37" s="107" t="s">
        <v>145</v>
      </c>
      <c r="E37" s="6">
        <v>2</v>
      </c>
      <c r="F37" s="6" t="s">
        <v>15</v>
      </c>
      <c r="G37" s="107">
        <v>3</v>
      </c>
      <c r="H37" s="120">
        <v>13</v>
      </c>
      <c r="I37" s="120">
        <v>0</v>
      </c>
      <c r="J37" s="106" t="s">
        <v>16</v>
      </c>
      <c r="K37" s="106" t="s">
        <v>16</v>
      </c>
      <c r="L37" s="6"/>
      <c r="M37" s="6"/>
      <c r="N37" s="105"/>
    </row>
    <row r="38" spans="1:14" ht="15.75" x14ac:dyDescent="0.25">
      <c r="A38" s="139">
        <v>39</v>
      </c>
      <c r="B38" s="7" t="s">
        <v>93</v>
      </c>
      <c r="C38" s="7"/>
      <c r="D38" s="107" t="s">
        <v>147</v>
      </c>
      <c r="E38" s="110">
        <v>2</v>
      </c>
      <c r="F38" s="115" t="s">
        <v>16</v>
      </c>
      <c r="G38" s="116">
        <v>4</v>
      </c>
      <c r="H38" s="121">
        <v>19</v>
      </c>
      <c r="I38" s="121">
        <v>1200000</v>
      </c>
      <c r="J38" s="110" t="s">
        <v>16</v>
      </c>
      <c r="K38" s="115" t="s">
        <v>16</v>
      </c>
      <c r="L38" s="9"/>
      <c r="M38" s="9" t="s">
        <v>15</v>
      </c>
      <c r="N38" s="105" t="s">
        <v>15</v>
      </c>
    </row>
    <row r="39" spans="1:14" ht="15.75" x14ac:dyDescent="0.25">
      <c r="A39" s="139">
        <v>40</v>
      </c>
      <c r="B39" s="7" t="s">
        <v>21</v>
      </c>
      <c r="C39" s="7"/>
      <c r="D39" s="107" t="s">
        <v>145</v>
      </c>
      <c r="E39" s="110">
        <v>2</v>
      </c>
      <c r="F39" s="110" t="s">
        <v>16</v>
      </c>
      <c r="G39" s="107">
        <v>3</v>
      </c>
      <c r="H39" s="120">
        <v>17</v>
      </c>
      <c r="I39" s="120">
        <v>2500000</v>
      </c>
      <c r="J39" s="110" t="s">
        <v>16</v>
      </c>
      <c r="K39" s="110" t="s">
        <v>16</v>
      </c>
      <c r="L39" s="7"/>
      <c r="M39" s="7"/>
      <c r="N39" s="105"/>
    </row>
    <row r="40" spans="1:14" s="146" customFormat="1" ht="30" x14ac:dyDescent="0.25">
      <c r="A40" s="139">
        <v>41</v>
      </c>
      <c r="B40" s="155" t="s">
        <v>183</v>
      </c>
      <c r="C40" s="155"/>
      <c r="D40" s="149" t="s">
        <v>145</v>
      </c>
      <c r="E40" s="153">
        <v>2</v>
      </c>
      <c r="F40" s="153" t="s">
        <v>15</v>
      </c>
      <c r="G40" s="149">
        <v>2</v>
      </c>
      <c r="H40" s="151">
        <v>39</v>
      </c>
      <c r="I40" s="151">
        <v>0</v>
      </c>
      <c r="J40" s="156" t="s">
        <v>16</v>
      </c>
      <c r="K40" s="156" t="s">
        <v>16</v>
      </c>
      <c r="L40" s="153"/>
      <c r="M40" s="153"/>
      <c r="N40" s="145"/>
    </row>
    <row r="41" spans="1:14" ht="45" x14ac:dyDescent="0.25">
      <c r="A41" s="139">
        <v>42</v>
      </c>
      <c r="B41" s="7" t="s">
        <v>22</v>
      </c>
      <c r="C41" s="7"/>
      <c r="D41" s="107" t="s">
        <v>295</v>
      </c>
      <c r="E41" s="110">
        <v>2</v>
      </c>
      <c r="F41" s="110" t="s">
        <v>15</v>
      </c>
      <c r="G41" s="107">
        <v>2</v>
      </c>
      <c r="H41" s="120">
        <v>20</v>
      </c>
      <c r="I41" s="120">
        <v>0</v>
      </c>
      <c r="J41" s="110" t="s">
        <v>16</v>
      </c>
      <c r="K41" s="110" t="s">
        <v>16</v>
      </c>
      <c r="L41" s="7"/>
      <c r="M41" s="7"/>
      <c r="N41" s="105"/>
    </row>
    <row r="42" spans="1:14" ht="31.5" x14ac:dyDescent="0.25">
      <c r="A42" s="139">
        <v>43</v>
      </c>
      <c r="B42" s="157" t="s">
        <v>317</v>
      </c>
      <c r="C42" s="158"/>
      <c r="D42" s="158"/>
      <c r="E42" s="159">
        <v>2</v>
      </c>
      <c r="F42" s="159" t="s">
        <v>16</v>
      </c>
      <c r="G42" s="160">
        <v>2</v>
      </c>
      <c r="H42" s="160">
        <v>20</v>
      </c>
      <c r="I42" s="161">
        <v>1500000</v>
      </c>
      <c r="J42" s="105"/>
      <c r="K42" s="105"/>
      <c r="L42" s="105"/>
      <c r="M42" s="105"/>
      <c r="N42" s="105"/>
    </row>
    <row r="43" spans="1:14" ht="15.75" x14ac:dyDescent="0.25">
      <c r="A43" s="139">
        <v>44</v>
      </c>
      <c r="B43" s="7" t="s">
        <v>23</v>
      </c>
      <c r="C43" s="7"/>
      <c r="D43" s="107" t="s">
        <v>144</v>
      </c>
      <c r="E43" s="110">
        <v>2</v>
      </c>
      <c r="F43" s="110" t="s">
        <v>16</v>
      </c>
      <c r="G43" s="107">
        <v>4</v>
      </c>
      <c r="H43" s="120">
        <v>56</v>
      </c>
      <c r="I43" s="120">
        <v>2500000</v>
      </c>
      <c r="J43" s="110" t="s">
        <v>16</v>
      </c>
      <c r="K43" s="110" t="s">
        <v>16</v>
      </c>
      <c r="L43" s="7"/>
      <c r="M43" s="7"/>
      <c r="N43" s="105"/>
    </row>
    <row r="44" spans="1:14" s="146" customFormat="1" ht="15.75" x14ac:dyDescent="0.25">
      <c r="A44" s="139">
        <v>45</v>
      </c>
      <c r="B44" s="155" t="s">
        <v>192</v>
      </c>
      <c r="C44" s="155"/>
      <c r="D44" s="149" t="s">
        <v>145</v>
      </c>
      <c r="E44" s="153">
        <v>2</v>
      </c>
      <c r="F44" s="153" t="s">
        <v>16</v>
      </c>
      <c r="G44" s="149">
        <v>4</v>
      </c>
      <c r="H44" s="151">
        <v>70</v>
      </c>
      <c r="I44" s="151">
        <v>1000000</v>
      </c>
      <c r="J44" s="153" t="s">
        <v>16</v>
      </c>
      <c r="K44" s="153" t="s">
        <v>16</v>
      </c>
      <c r="L44" s="153"/>
      <c r="M44" s="153"/>
      <c r="N44" s="145"/>
    </row>
    <row r="45" spans="1:14" ht="15.75" x14ac:dyDescent="0.25">
      <c r="A45" s="139">
        <v>46</v>
      </c>
      <c r="B45" s="108" t="s">
        <v>179</v>
      </c>
      <c r="C45" s="108"/>
      <c r="D45" s="107" t="s">
        <v>144</v>
      </c>
      <c r="E45" s="6">
        <v>2</v>
      </c>
      <c r="F45" s="6" t="s">
        <v>16</v>
      </c>
      <c r="G45" s="107">
        <v>1</v>
      </c>
      <c r="H45" s="120">
        <v>18</v>
      </c>
      <c r="I45" s="120">
        <v>2000000</v>
      </c>
      <c r="J45" s="6" t="s">
        <v>16</v>
      </c>
      <c r="K45" s="6" t="s">
        <v>16</v>
      </c>
      <c r="L45" s="6"/>
      <c r="M45" s="6"/>
      <c r="N45" s="105"/>
    </row>
    <row r="46" spans="1:14" ht="15.75" x14ac:dyDescent="0.25">
      <c r="A46" s="139">
        <v>47</v>
      </c>
      <c r="B46" s="7" t="s">
        <v>24</v>
      </c>
      <c r="C46" s="7"/>
      <c r="D46" s="107" t="s">
        <v>144</v>
      </c>
      <c r="E46" s="110">
        <v>2</v>
      </c>
      <c r="F46" s="110" t="s">
        <v>16</v>
      </c>
      <c r="G46" s="107">
        <v>3</v>
      </c>
      <c r="H46" s="120">
        <v>67</v>
      </c>
      <c r="I46" s="120">
        <v>2000000</v>
      </c>
      <c r="J46" s="110" t="s">
        <v>16</v>
      </c>
      <c r="K46" s="110" t="s">
        <v>15</v>
      </c>
      <c r="L46" s="7"/>
      <c r="M46" s="7"/>
      <c r="N46" s="105"/>
    </row>
    <row r="47" spans="1:14" ht="15.75" x14ac:dyDescent="0.25">
      <c r="A47" s="139">
        <v>48</v>
      </c>
      <c r="B47" s="7" t="s">
        <v>25</v>
      </c>
      <c r="C47" s="7"/>
      <c r="D47" s="107" t="s">
        <v>145</v>
      </c>
      <c r="E47" s="110">
        <v>2</v>
      </c>
      <c r="F47" s="110" t="s">
        <v>16</v>
      </c>
      <c r="G47" s="107">
        <v>4</v>
      </c>
      <c r="H47" s="120">
        <v>40</v>
      </c>
      <c r="I47" s="120">
        <v>1500000</v>
      </c>
      <c r="J47" s="110" t="s">
        <v>16</v>
      </c>
      <c r="K47" s="110" t="s">
        <v>15</v>
      </c>
      <c r="L47" s="7"/>
      <c r="M47" s="7"/>
      <c r="N47" s="105"/>
    </row>
    <row r="48" spans="1:14" ht="15.75" x14ac:dyDescent="0.25">
      <c r="A48" s="139">
        <v>49</v>
      </c>
      <c r="B48" s="7" t="s">
        <v>284</v>
      </c>
      <c r="C48" s="7"/>
      <c r="D48" s="117" t="s">
        <v>145</v>
      </c>
      <c r="E48" s="106">
        <v>2</v>
      </c>
      <c r="F48" s="106" t="s">
        <v>15</v>
      </c>
      <c r="G48" s="117">
        <v>4</v>
      </c>
      <c r="H48" s="124">
        <v>40</v>
      </c>
      <c r="I48" s="124">
        <v>0</v>
      </c>
      <c r="J48" s="106" t="s">
        <v>16</v>
      </c>
      <c r="K48" s="106" t="s">
        <v>16</v>
      </c>
      <c r="L48" s="105"/>
      <c r="M48" s="105"/>
      <c r="N48" s="105"/>
    </row>
    <row r="49" spans="1:14" s="146" customFormat="1" ht="15.75" x14ac:dyDescent="0.25">
      <c r="A49" s="139">
        <v>50</v>
      </c>
      <c r="B49" s="152" t="s">
        <v>286</v>
      </c>
      <c r="C49" s="152"/>
      <c r="D49" s="162" t="s">
        <v>145</v>
      </c>
      <c r="E49" s="156">
        <v>2</v>
      </c>
      <c r="F49" s="156" t="s">
        <v>16</v>
      </c>
      <c r="G49" s="162">
        <v>6</v>
      </c>
      <c r="H49" s="163">
        <v>119</v>
      </c>
      <c r="I49" s="163">
        <v>1800000</v>
      </c>
      <c r="J49" s="156" t="s">
        <v>16</v>
      </c>
      <c r="K49" s="156" t="s">
        <v>15</v>
      </c>
      <c r="L49" s="145"/>
      <c r="M49" s="145"/>
      <c r="N49" s="145"/>
    </row>
    <row r="50" spans="1:14" ht="15.75" x14ac:dyDescent="0.25">
      <c r="A50" s="139">
        <v>51</v>
      </c>
      <c r="B50" s="108" t="s">
        <v>190</v>
      </c>
      <c r="C50" s="108"/>
      <c r="D50" s="107" t="s">
        <v>145</v>
      </c>
      <c r="E50" s="6">
        <v>2</v>
      </c>
      <c r="F50" s="6" t="s">
        <v>16</v>
      </c>
      <c r="G50" s="107">
        <v>1</v>
      </c>
      <c r="H50" s="120">
        <v>30</v>
      </c>
      <c r="I50" s="120">
        <v>1500000</v>
      </c>
      <c r="J50" s="6" t="s">
        <v>16</v>
      </c>
      <c r="K50" s="6" t="s">
        <v>16</v>
      </c>
      <c r="L50" s="6"/>
      <c r="M50" s="6"/>
      <c r="N50" s="105"/>
    </row>
    <row r="51" spans="1:14" ht="15.75" x14ac:dyDescent="0.25">
      <c r="A51" s="139">
        <v>52</v>
      </c>
      <c r="B51" s="7" t="s">
        <v>26</v>
      </c>
      <c r="C51" s="7"/>
      <c r="D51" s="107" t="s">
        <v>147</v>
      </c>
      <c r="E51" s="110">
        <v>2</v>
      </c>
      <c r="F51" s="110" t="s">
        <v>16</v>
      </c>
      <c r="G51" s="107">
        <v>6</v>
      </c>
      <c r="H51" s="120">
        <v>96</v>
      </c>
      <c r="I51" s="120">
        <v>5000000</v>
      </c>
      <c r="J51" s="110" t="s">
        <v>16</v>
      </c>
      <c r="K51" s="115" t="s">
        <v>16</v>
      </c>
      <c r="L51" s="7" t="s">
        <v>15</v>
      </c>
      <c r="M51" s="7" t="s">
        <v>15</v>
      </c>
      <c r="N51" s="105"/>
    </row>
    <row r="52" spans="1:14" ht="15.75" x14ac:dyDescent="0.25">
      <c r="A52" s="139">
        <v>53</v>
      </c>
      <c r="B52" s="7" t="s">
        <v>27</v>
      </c>
      <c r="C52" s="7"/>
      <c r="D52" s="107" t="s">
        <v>145</v>
      </c>
      <c r="E52" s="110">
        <v>2</v>
      </c>
      <c r="F52" s="110" t="s">
        <v>16</v>
      </c>
      <c r="G52" s="107">
        <v>2</v>
      </c>
      <c r="H52" s="120">
        <v>12</v>
      </c>
      <c r="I52" s="120">
        <v>3000000</v>
      </c>
      <c r="J52" s="110" t="s">
        <v>16</v>
      </c>
      <c r="K52" s="115" t="s">
        <v>16</v>
      </c>
      <c r="L52" s="7"/>
      <c r="M52" s="7"/>
      <c r="N52" s="105"/>
    </row>
    <row r="53" spans="1:14" ht="15.75" x14ac:dyDescent="0.25">
      <c r="A53" s="139">
        <v>54</v>
      </c>
      <c r="B53" s="7" t="s">
        <v>28</v>
      </c>
      <c r="C53" s="7"/>
      <c r="D53" s="107" t="s">
        <v>144</v>
      </c>
      <c r="E53" s="110">
        <v>2</v>
      </c>
      <c r="F53" s="110" t="s">
        <v>16</v>
      </c>
      <c r="G53" s="107">
        <v>2</v>
      </c>
      <c r="H53" s="120">
        <v>13</v>
      </c>
      <c r="I53" s="120">
        <v>1000000</v>
      </c>
      <c r="J53" s="110" t="s">
        <v>16</v>
      </c>
      <c r="K53" s="115" t="s">
        <v>16</v>
      </c>
      <c r="L53" s="7"/>
      <c r="M53" s="7"/>
      <c r="N53" s="105"/>
    </row>
    <row r="54" spans="1:14" ht="15.75" x14ac:dyDescent="0.25">
      <c r="A54" s="139">
        <v>55</v>
      </c>
      <c r="B54" s="108" t="s">
        <v>182</v>
      </c>
      <c r="C54" s="108"/>
      <c r="D54" s="107" t="s">
        <v>144</v>
      </c>
      <c r="E54" s="6">
        <v>2</v>
      </c>
      <c r="F54" s="6" t="s">
        <v>16</v>
      </c>
      <c r="G54" s="107">
        <v>2</v>
      </c>
      <c r="H54" s="120">
        <v>13</v>
      </c>
      <c r="I54" s="120">
        <v>2000000</v>
      </c>
      <c r="J54" s="6" t="s">
        <v>16</v>
      </c>
      <c r="K54" s="6" t="s">
        <v>16</v>
      </c>
      <c r="L54" s="6"/>
      <c r="M54" s="6"/>
      <c r="N54" s="105"/>
    </row>
    <row r="55" spans="1:14" s="146" customFormat="1" ht="30" x14ac:dyDescent="0.25">
      <c r="A55" s="139">
        <v>56</v>
      </c>
      <c r="B55" s="152" t="s">
        <v>29</v>
      </c>
      <c r="C55" s="152"/>
      <c r="D55" s="149" t="s">
        <v>144</v>
      </c>
      <c r="E55" s="150">
        <v>2</v>
      </c>
      <c r="F55" s="150" t="s">
        <v>16</v>
      </c>
      <c r="G55" s="149">
        <v>1</v>
      </c>
      <c r="H55" s="151">
        <v>16</v>
      </c>
      <c r="I55" s="151">
        <v>1000000</v>
      </c>
      <c r="J55" s="150" t="s">
        <v>16</v>
      </c>
      <c r="K55" s="150" t="s">
        <v>16</v>
      </c>
      <c r="L55" s="152"/>
      <c r="M55" s="152"/>
      <c r="N55" s="145"/>
    </row>
    <row r="56" spans="1:14" ht="15.75" x14ac:dyDescent="0.25">
      <c r="A56" s="139">
        <v>57</v>
      </c>
      <c r="B56" s="108" t="s">
        <v>188</v>
      </c>
      <c r="C56" s="108"/>
      <c r="D56" s="107" t="s">
        <v>145</v>
      </c>
      <c r="E56" s="6">
        <v>2</v>
      </c>
      <c r="F56" s="6" t="s">
        <v>16</v>
      </c>
      <c r="G56" s="107">
        <v>2</v>
      </c>
      <c r="H56" s="120">
        <v>15</v>
      </c>
      <c r="I56" s="120">
        <v>1500000</v>
      </c>
      <c r="J56" s="6" t="s">
        <v>16</v>
      </c>
      <c r="K56" s="6" t="s">
        <v>16</v>
      </c>
      <c r="L56" s="6"/>
      <c r="M56" s="6"/>
      <c r="N56" s="105"/>
    </row>
    <row r="57" spans="1:14" ht="15.75" x14ac:dyDescent="0.25">
      <c r="A57" s="139">
        <v>58</v>
      </c>
      <c r="B57" s="108" t="s">
        <v>187</v>
      </c>
      <c r="C57" s="108"/>
      <c r="D57" s="107" t="s">
        <v>145</v>
      </c>
      <c r="E57" s="6">
        <v>2</v>
      </c>
      <c r="F57" s="6" t="s">
        <v>16</v>
      </c>
      <c r="G57" s="107">
        <v>6</v>
      </c>
      <c r="H57" s="120">
        <v>219</v>
      </c>
      <c r="I57" s="120">
        <v>1000000</v>
      </c>
      <c r="J57" s="6" t="s">
        <v>16</v>
      </c>
      <c r="K57" s="6" t="s">
        <v>16</v>
      </c>
      <c r="L57" s="6"/>
      <c r="M57" s="6"/>
      <c r="N57" s="105"/>
    </row>
    <row r="58" spans="1:14" ht="15.75" x14ac:dyDescent="0.25">
      <c r="A58" s="139">
        <v>59</v>
      </c>
      <c r="B58" s="157" t="s">
        <v>43</v>
      </c>
      <c r="C58" s="158"/>
      <c r="D58" s="158"/>
      <c r="E58" s="159">
        <v>2</v>
      </c>
      <c r="F58" s="159" t="s">
        <v>16</v>
      </c>
      <c r="G58" s="160">
        <v>3</v>
      </c>
      <c r="H58" s="160">
        <v>25</v>
      </c>
      <c r="I58" s="161">
        <v>1500000</v>
      </c>
      <c r="J58" s="105"/>
      <c r="K58" s="105"/>
      <c r="L58" s="105"/>
      <c r="M58" s="105"/>
      <c r="N58" s="105"/>
    </row>
    <row r="59" spans="1:14" s="146" customFormat="1" ht="15.75" x14ac:dyDescent="0.25">
      <c r="A59" s="139">
        <v>60</v>
      </c>
      <c r="B59" s="155" t="s">
        <v>185</v>
      </c>
      <c r="C59" s="155"/>
      <c r="D59" s="149" t="s">
        <v>147</v>
      </c>
      <c r="E59" s="153">
        <v>2</v>
      </c>
      <c r="F59" s="153" t="s">
        <v>16</v>
      </c>
      <c r="G59" s="149">
        <v>2</v>
      </c>
      <c r="H59" s="151">
        <v>23</v>
      </c>
      <c r="I59" s="151">
        <v>2000000</v>
      </c>
      <c r="J59" s="153" t="s">
        <v>16</v>
      </c>
      <c r="K59" s="153" t="s">
        <v>15</v>
      </c>
      <c r="L59" s="153"/>
      <c r="M59" s="153"/>
      <c r="N59" s="145"/>
    </row>
    <row r="60" spans="1:14" ht="15.75" x14ac:dyDescent="0.25">
      <c r="A60" s="139">
        <v>61</v>
      </c>
      <c r="B60" s="7" t="s">
        <v>30</v>
      </c>
      <c r="C60" s="7"/>
      <c r="D60" s="107" t="s">
        <v>145</v>
      </c>
      <c r="E60" s="110">
        <v>2</v>
      </c>
      <c r="F60" s="110" t="s">
        <v>16</v>
      </c>
      <c r="G60" s="107">
        <v>3</v>
      </c>
      <c r="H60" s="120">
        <v>30</v>
      </c>
      <c r="I60" s="120">
        <v>1500000</v>
      </c>
      <c r="J60" s="110" t="s">
        <v>16</v>
      </c>
      <c r="K60" s="115" t="s">
        <v>16</v>
      </c>
      <c r="L60" s="7"/>
      <c r="M60" s="7"/>
      <c r="N60" s="105"/>
    </row>
    <row r="61" spans="1:14" ht="30" x14ac:dyDescent="0.25">
      <c r="A61" s="139">
        <v>62</v>
      </c>
      <c r="B61" s="7" t="s">
        <v>31</v>
      </c>
      <c r="C61" s="7"/>
      <c r="D61" s="107" t="s">
        <v>144</v>
      </c>
      <c r="E61" s="110">
        <v>2</v>
      </c>
      <c r="F61" s="110" t="s">
        <v>16</v>
      </c>
      <c r="G61" s="107">
        <v>4</v>
      </c>
      <c r="H61" s="120">
        <v>30</v>
      </c>
      <c r="I61" s="120">
        <v>1500000</v>
      </c>
      <c r="J61" s="110" t="s">
        <v>16</v>
      </c>
      <c r="K61" s="115" t="s">
        <v>16</v>
      </c>
      <c r="L61" s="7"/>
      <c r="M61" s="7" t="s">
        <v>15</v>
      </c>
      <c r="N61" s="105"/>
    </row>
    <row r="62" spans="1:14" s="146" customFormat="1" ht="47.25" x14ac:dyDescent="0.25">
      <c r="A62" s="139">
        <v>63</v>
      </c>
      <c r="B62" s="140" t="s">
        <v>318</v>
      </c>
      <c r="C62" s="141"/>
      <c r="D62" s="141"/>
      <c r="E62" s="142">
        <v>2</v>
      </c>
      <c r="F62" s="142" t="s">
        <v>16</v>
      </c>
      <c r="G62" s="164">
        <v>4</v>
      </c>
      <c r="H62" s="143">
        <v>53</v>
      </c>
      <c r="I62" s="165">
        <v>1500000</v>
      </c>
      <c r="J62" s="166"/>
      <c r="K62" s="166"/>
      <c r="L62" s="166"/>
      <c r="M62" s="166"/>
      <c r="N62" s="166"/>
    </row>
    <row r="63" spans="1:14" ht="15.75" x14ac:dyDescent="0.25">
      <c r="A63" s="139">
        <v>64</v>
      </c>
      <c r="B63" s="7" t="s">
        <v>95</v>
      </c>
      <c r="C63" s="7"/>
      <c r="D63" s="107" t="s">
        <v>144</v>
      </c>
      <c r="E63" s="110">
        <v>2</v>
      </c>
      <c r="F63" s="115" t="s">
        <v>15</v>
      </c>
      <c r="G63" s="116">
        <v>2</v>
      </c>
      <c r="H63" s="121">
        <v>10</v>
      </c>
      <c r="I63" s="121">
        <v>0</v>
      </c>
      <c r="J63" s="110" t="s">
        <v>16</v>
      </c>
      <c r="K63" s="115" t="s">
        <v>16</v>
      </c>
      <c r="L63" s="9"/>
      <c r="M63" s="9"/>
      <c r="N63" s="105"/>
    </row>
    <row r="64" spans="1:14" ht="15.75" x14ac:dyDescent="0.25">
      <c r="A64" s="139">
        <v>65</v>
      </c>
      <c r="B64" s="7" t="s">
        <v>32</v>
      </c>
      <c r="C64" s="7"/>
      <c r="D64" s="107" t="s">
        <v>147</v>
      </c>
      <c r="E64" s="110">
        <v>2</v>
      </c>
      <c r="F64" s="110" t="s">
        <v>15</v>
      </c>
      <c r="G64" s="107">
        <v>2</v>
      </c>
      <c r="H64" s="120">
        <v>29</v>
      </c>
      <c r="I64" s="120">
        <v>0</v>
      </c>
      <c r="J64" s="110" t="s">
        <v>16</v>
      </c>
      <c r="K64" s="115" t="s">
        <v>16</v>
      </c>
      <c r="L64" s="7"/>
      <c r="M64" s="7"/>
      <c r="N64" s="105"/>
    </row>
    <row r="65" spans="1:14" ht="15.75" x14ac:dyDescent="0.25">
      <c r="A65" s="139">
        <v>66</v>
      </c>
      <c r="B65" s="7" t="s">
        <v>289</v>
      </c>
      <c r="C65" s="7"/>
      <c r="D65" s="117" t="s">
        <v>145</v>
      </c>
      <c r="E65" s="106">
        <v>2</v>
      </c>
      <c r="F65" s="106" t="s">
        <v>16</v>
      </c>
      <c r="G65" s="117">
        <v>2</v>
      </c>
      <c r="H65" s="124">
        <v>12</v>
      </c>
      <c r="I65" s="124">
        <v>2000000</v>
      </c>
      <c r="J65" s="106" t="s">
        <v>16</v>
      </c>
      <c r="K65" s="106" t="s">
        <v>16</v>
      </c>
      <c r="L65" s="105"/>
      <c r="M65" s="105"/>
      <c r="N65" s="105"/>
    </row>
    <row r="66" spans="1:14" s="146" customFormat="1" ht="15.75" x14ac:dyDescent="0.25">
      <c r="A66" s="139">
        <v>67</v>
      </c>
      <c r="B66" s="140" t="s">
        <v>319</v>
      </c>
      <c r="C66" s="141"/>
      <c r="D66" s="141"/>
      <c r="E66" s="142">
        <v>2</v>
      </c>
      <c r="F66" s="142" t="s">
        <v>16</v>
      </c>
      <c r="G66" s="143">
        <v>2</v>
      </c>
      <c r="H66" s="143">
        <v>12</v>
      </c>
      <c r="I66" s="154">
        <v>2000000</v>
      </c>
      <c r="J66" s="145"/>
      <c r="K66" s="145"/>
      <c r="L66" s="145"/>
      <c r="M66" s="145"/>
      <c r="N66" s="145"/>
    </row>
    <row r="67" spans="1:14" s="146" customFormat="1" ht="15.75" x14ac:dyDescent="0.25">
      <c r="A67" s="139">
        <v>68</v>
      </c>
      <c r="B67" s="152" t="s">
        <v>283</v>
      </c>
      <c r="C67" s="152"/>
      <c r="D67" s="162" t="s">
        <v>145</v>
      </c>
      <c r="E67" s="156">
        <v>2</v>
      </c>
      <c r="F67" s="156" t="s">
        <v>15</v>
      </c>
      <c r="G67" s="162">
        <v>3</v>
      </c>
      <c r="H67" s="163">
        <v>20</v>
      </c>
      <c r="I67" s="163">
        <v>0</v>
      </c>
      <c r="J67" s="156" t="s">
        <v>16</v>
      </c>
      <c r="K67" s="156" t="s">
        <v>15</v>
      </c>
      <c r="L67" s="145"/>
      <c r="M67" s="145"/>
      <c r="N67" s="145"/>
    </row>
    <row r="68" spans="1:14" ht="45" x14ac:dyDescent="0.25">
      <c r="A68" s="139">
        <v>69</v>
      </c>
      <c r="B68" s="108" t="s">
        <v>180</v>
      </c>
      <c r="C68" s="108"/>
      <c r="D68" s="107" t="s">
        <v>294</v>
      </c>
      <c r="E68" s="6">
        <v>2</v>
      </c>
      <c r="F68" s="6" t="s">
        <v>16</v>
      </c>
      <c r="G68" s="107">
        <v>2</v>
      </c>
      <c r="H68" s="120">
        <v>10</v>
      </c>
      <c r="I68" s="120">
        <v>3000000</v>
      </c>
      <c r="J68" s="106" t="s">
        <v>16</v>
      </c>
      <c r="K68" s="106" t="s">
        <v>16</v>
      </c>
      <c r="L68" s="6"/>
      <c r="M68" s="6"/>
      <c r="N68" s="105"/>
    </row>
    <row r="69" spans="1:14" s="146" customFormat="1" ht="15.75" x14ac:dyDescent="0.25">
      <c r="A69" s="139">
        <v>70</v>
      </c>
      <c r="B69" s="140" t="s">
        <v>320</v>
      </c>
      <c r="C69" s="141"/>
      <c r="D69" s="141"/>
      <c r="E69" s="142">
        <v>2</v>
      </c>
      <c r="F69" s="142" t="s">
        <v>16</v>
      </c>
      <c r="G69" s="143">
        <v>2</v>
      </c>
      <c r="H69" s="143">
        <v>23</v>
      </c>
      <c r="I69" s="147">
        <v>1250000</v>
      </c>
      <c r="J69" s="145"/>
      <c r="K69" s="145"/>
      <c r="L69" s="145"/>
      <c r="M69" s="145"/>
      <c r="N69" s="145"/>
    </row>
  </sheetData>
  <autoFilter ref="A1:I18" xr:uid="{00000000-0009-0000-0000-000000000000}"/>
  <hyperlinks>
    <hyperlink ref="B2" r:id="rId1" display="https://sinta.kemdiktisaintek.go.id/journals/profile/9529" xr:uid="{8328C416-EBEB-4507-B8DE-25D363030B19}"/>
    <hyperlink ref="B5" r:id="rId2" display="https://sinta.kemdiktisaintek.go.id/journals/profile/709" xr:uid="{0E08920C-6DF3-47B3-9885-28158B7AC361}"/>
    <hyperlink ref="B13" r:id="rId3" display="https://sinta.kemdiktisaintek.go.id/journals/profile/832" xr:uid="{F7F1BD13-81DE-4E5C-A455-FDC3910D1938}"/>
    <hyperlink ref="B42" r:id="rId4" display="https://sinta.kemdiktisaintek.go.id/journals/profile/4087" xr:uid="{7034FDE4-0430-4462-9ABE-18B1DF532953}"/>
    <hyperlink ref="B58" r:id="rId5" display="https://sinta.kemdiktisaintek.go.id/journals/profile/945" xr:uid="{E0D453E6-0150-4186-A333-A18A2F673EF9}"/>
    <hyperlink ref="B30" r:id="rId6" display="https://sinta.kemdiktisaintek.go.id/journals/profile/9354" xr:uid="{90B66CDE-656B-439D-805B-48004846B461}"/>
    <hyperlink ref="B69" r:id="rId7" display="https://sinta.kemdiktisaintek.go.id/journals/profile/2426" xr:uid="{7865A171-4D7F-487F-AA71-84CB85AEF010}"/>
    <hyperlink ref="B12" r:id="rId8" display="https://sinta.kemdiktisaintek.go.id/journals/profile/8857" xr:uid="{E8511BA1-FBF8-4021-80FF-912A4D1EDD72}"/>
    <hyperlink ref="B62" r:id="rId9" display="https://sinta.kemdiktisaintek.go.id/journals/profile/1197" xr:uid="{351D868F-E02D-486C-869A-CA07C427BDB5}"/>
    <hyperlink ref="B66" r:id="rId10" display="https://sinta.kemdiktisaintek.go.id/journals/profile/15421" xr:uid="{9E7A884E-96CE-42CB-9F5B-B0AA9AB16D12}"/>
    <hyperlink ref="B36" r:id="rId11" display="https://sinta.kemdiktisaintek.go.id/journals/profile/9367" xr:uid="{3736CABC-8DCF-4820-ABA8-0551E4FE9FE7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Data SPSS</vt:lpstr>
      <vt:lpstr>Count</vt:lpstr>
      <vt:lpstr>APC</vt:lpstr>
      <vt:lpstr>SINTA-APC</vt:lpstr>
      <vt:lpstr>SINTA-JML</vt:lpstr>
      <vt:lpstr>SINTA-OA</vt:lpstr>
      <vt:lpstr>OA-JML</vt:lpstr>
      <vt:lpstr>Jenis-Sinta-OA</vt:lpstr>
      <vt:lpstr>Sheet5</vt:lpstr>
      <vt:lpstr>SLovin</vt:lpstr>
      <vt:lpstr>Engineering</vt:lpstr>
      <vt:lpstr>'SINTA-APC'!_Hlk233480650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</dc:creator>
  <cp:lastModifiedBy>regis</cp:lastModifiedBy>
  <dcterms:created xsi:type="dcterms:W3CDTF">2025-05-10T13:45:52Z</dcterms:created>
  <dcterms:modified xsi:type="dcterms:W3CDTF">2026-10-10T04:15:09Z</dcterms:modified>
</cp:coreProperties>
</file>